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5AB8F829-D67B-454F-9E57-7FFF9AD6D67B}" xr6:coauthVersionLast="47" xr6:coauthVersionMax="47" xr10:uidLastSave="{00000000-0000-0000-0000-000000000000}"/>
  <bookViews>
    <workbookView xWindow="3444" yWindow="3168" windowWidth="17280" windowHeight="8880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LG Details" sheetId="17" r:id="rId4"/>
    <sheet name="Ecology to States" sheetId="13" r:id="rId5"/>
    <sheet name="SumSum" sheetId="14" r:id="rId6"/>
    <sheet name="Ecology to Individual LGCS" sheetId="16" r:id="rId7"/>
  </sheets>
  <definedNames>
    <definedName name="ACCTDATE">#REF!</definedName>
    <definedName name="acctmonth">MONTHENTRY!$F$6</definedName>
    <definedName name="previuosmonth">MONTHENTRY!$B$6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12" i="17" l="1"/>
  <c r="U412" i="17"/>
  <c r="R412" i="17"/>
  <c r="V26" i="17"/>
  <c r="U26" i="17"/>
  <c r="S26" i="17"/>
  <c r="R26" i="17"/>
  <c r="R25" i="17"/>
  <c r="W25" i="17" s="1"/>
  <c r="R24" i="17"/>
  <c r="R23" i="17"/>
  <c r="R22" i="17"/>
  <c r="R21" i="17"/>
  <c r="R20" i="17"/>
  <c r="R19" i="17"/>
  <c r="R18" i="17"/>
  <c r="R17" i="17"/>
  <c r="R16" i="17"/>
  <c r="R15" i="17"/>
  <c r="R14" i="17"/>
  <c r="R13" i="17"/>
  <c r="R12" i="17"/>
  <c r="R11" i="17"/>
  <c r="R10" i="17"/>
  <c r="R9" i="17"/>
  <c r="R8" i="17"/>
  <c r="R7" i="17"/>
  <c r="Q26" i="17"/>
  <c r="W26" i="17" s="1"/>
  <c r="K411" i="17"/>
  <c r="F412" i="17"/>
  <c r="F411" i="17"/>
  <c r="F410" i="17"/>
  <c r="F409" i="17"/>
  <c r="F408" i="17"/>
  <c r="F407" i="17"/>
  <c r="F406" i="17"/>
  <c r="F405" i="17"/>
  <c r="F404" i="17"/>
  <c r="F403" i="17"/>
  <c r="F402" i="17"/>
  <c r="F401" i="17"/>
  <c r="F400" i="17"/>
  <c r="F399" i="17"/>
  <c r="F398" i="17"/>
  <c r="F397" i="17"/>
  <c r="F396" i="17"/>
  <c r="F395" i="17"/>
  <c r="F394" i="17"/>
  <c r="F393" i="17"/>
  <c r="F392" i="17"/>
  <c r="F391" i="17"/>
  <c r="F390" i="17"/>
  <c r="F389" i="17"/>
  <c r="F388" i="17"/>
  <c r="E413" i="17"/>
  <c r="F240" i="17"/>
  <c r="F239" i="17"/>
  <c r="F238" i="17"/>
  <c r="F237" i="17"/>
  <c r="F236" i="17"/>
  <c r="F235" i="17"/>
  <c r="F234" i="17"/>
  <c r="F233" i="17"/>
  <c r="F232" i="17"/>
  <c r="F231" i="17"/>
  <c r="F230" i="17"/>
  <c r="F229" i="17"/>
  <c r="F228" i="17"/>
  <c r="F14" i="14"/>
  <c r="F6" i="14"/>
  <c r="G6" i="14" s="1"/>
  <c r="I6" i="14" s="1"/>
  <c r="E13" i="12"/>
  <c r="C33" i="4"/>
  <c r="D21" i="4"/>
  <c r="G40" i="14" l="1"/>
  <c r="I40" i="14" s="1"/>
  <c r="G30" i="14"/>
  <c r="G29" i="14"/>
  <c r="I29" i="14" s="1"/>
  <c r="G25" i="14"/>
  <c r="I25" i="14" s="1"/>
  <c r="G20" i="14"/>
  <c r="G19" i="14"/>
  <c r="I19" i="14" s="1"/>
  <c r="G18" i="14"/>
  <c r="I18" i="14" s="1"/>
  <c r="G13" i="14"/>
  <c r="I13" i="14" s="1"/>
  <c r="G10" i="14"/>
  <c r="I10" i="14" s="1"/>
  <c r="G7" i="14"/>
  <c r="G42" i="14"/>
  <c r="I42" i="14" s="1"/>
  <c r="G41" i="14"/>
  <c r="I41" i="14" s="1"/>
  <c r="G39" i="14"/>
  <c r="I39" i="14" s="1"/>
  <c r="G38" i="14"/>
  <c r="G35" i="14"/>
  <c r="G34" i="14"/>
  <c r="G33" i="14"/>
  <c r="G32" i="14"/>
  <c r="G31" i="14"/>
  <c r="I31" i="14" s="1"/>
  <c r="G28" i="14"/>
  <c r="I28" i="14" s="1"/>
  <c r="G27" i="14"/>
  <c r="G24" i="14"/>
  <c r="G23" i="14"/>
  <c r="I23" i="14" s="1"/>
  <c r="G22" i="14"/>
  <c r="I22" i="14" s="1"/>
  <c r="G16" i="14"/>
  <c r="G15" i="14"/>
  <c r="I15" i="14" s="1"/>
  <c r="G14" i="14"/>
  <c r="G9" i="14"/>
  <c r="I9" i="14" s="1"/>
  <c r="G8" i="14"/>
  <c r="I8" i="14" s="1"/>
  <c r="E43" i="14"/>
  <c r="F37" i="14"/>
  <c r="G37" i="14" s="1"/>
  <c r="I37" i="14" s="1"/>
  <c r="F36" i="14"/>
  <c r="G36" i="14" s="1"/>
  <c r="I36" i="14" s="1"/>
  <c r="F33" i="14"/>
  <c r="F31" i="14"/>
  <c r="F28" i="14"/>
  <c r="F27" i="14"/>
  <c r="F26" i="14"/>
  <c r="G26" i="14" s="1"/>
  <c r="I26" i="14" s="1"/>
  <c r="F21" i="14"/>
  <c r="G21" i="14" s="1"/>
  <c r="I21" i="14" s="1"/>
  <c r="F17" i="14"/>
  <c r="F43" i="14" s="1"/>
  <c r="F15" i="14"/>
  <c r="F12" i="14"/>
  <c r="G12" i="14" s="1"/>
  <c r="F11" i="14"/>
  <c r="G11" i="14" s="1"/>
  <c r="I11" i="14" s="1"/>
  <c r="F8" i="14"/>
  <c r="G17" i="14" l="1"/>
  <c r="I17" i="14" s="1"/>
  <c r="G43" i="14"/>
  <c r="U123" i="17" l="1"/>
  <c r="W123" i="17"/>
  <c r="U124" i="17"/>
  <c r="W124" i="17"/>
  <c r="U125" i="17"/>
  <c r="W125" i="17"/>
  <c r="U126" i="17"/>
  <c r="W126" i="17"/>
  <c r="U127" i="17"/>
  <c r="W127" i="17"/>
  <c r="U128" i="17"/>
  <c r="W128" i="17"/>
  <c r="U129" i="17"/>
  <c r="W129" i="17"/>
  <c r="J130" i="17"/>
  <c r="U130" i="17"/>
  <c r="W130" i="17"/>
  <c r="U131" i="17"/>
  <c r="W131" i="17"/>
  <c r="U132" i="17"/>
  <c r="W132" i="17"/>
  <c r="U133" i="17"/>
  <c r="W133" i="17"/>
  <c r="U134" i="17"/>
  <c r="W134" i="17"/>
  <c r="U135" i="17"/>
  <c r="W135" i="17"/>
  <c r="U136" i="17"/>
  <c r="W136" i="17"/>
  <c r="U137" i="17"/>
  <c r="W137" i="17"/>
  <c r="U138" i="17"/>
  <c r="W138" i="17"/>
  <c r="U139" i="17"/>
  <c r="W139" i="17"/>
  <c r="U140" i="17"/>
  <c r="W140" i="17"/>
  <c r="U141" i="17"/>
  <c r="W141" i="17"/>
  <c r="U142" i="17"/>
  <c r="W142" i="17"/>
  <c r="R353" i="17"/>
  <c r="W353" i="17" s="1"/>
  <c r="R352" i="17"/>
  <c r="W352" i="17" s="1"/>
  <c r="R351" i="17"/>
  <c r="R350" i="17"/>
  <c r="W350" i="17" s="1"/>
  <c r="R349" i="17"/>
  <c r="W349" i="17" s="1"/>
  <c r="R348" i="17"/>
  <c r="W348" i="17" s="1"/>
  <c r="R347" i="17"/>
  <c r="W347" i="17" s="1"/>
  <c r="R346" i="17"/>
  <c r="W346" i="17" s="1"/>
  <c r="R345" i="17"/>
  <c r="W345" i="17" s="1"/>
  <c r="R344" i="17"/>
  <c r="R343" i="17"/>
  <c r="R342" i="17"/>
  <c r="W342" i="17" s="1"/>
  <c r="R341" i="17"/>
  <c r="W341" i="17" s="1"/>
  <c r="R340" i="17"/>
  <c r="W340" i="17" s="1"/>
  <c r="R339" i="17"/>
  <c r="W339" i="17" s="1"/>
  <c r="R338" i="17"/>
  <c r="W338" i="17" s="1"/>
  <c r="R337" i="17"/>
  <c r="W337" i="17" s="1"/>
  <c r="R336" i="17"/>
  <c r="W336" i="17" s="1"/>
  <c r="R335" i="17"/>
  <c r="R334" i="17"/>
  <c r="W334" i="17" s="1"/>
  <c r="R333" i="17"/>
  <c r="W333" i="17" s="1"/>
  <c r="R332" i="17"/>
  <c r="W332" i="17" s="1"/>
  <c r="R331" i="17"/>
  <c r="W331" i="17" s="1"/>
  <c r="R287" i="17"/>
  <c r="W287" i="17" s="1"/>
  <c r="R286" i="17"/>
  <c r="W286" i="17" s="1"/>
  <c r="R285" i="17"/>
  <c r="R284" i="17"/>
  <c r="R283" i="17"/>
  <c r="R282" i="17"/>
  <c r="R281" i="17"/>
  <c r="R280" i="17"/>
  <c r="W280" i="17" s="1"/>
  <c r="R279" i="17"/>
  <c r="W279" i="17" s="1"/>
  <c r="R278" i="17"/>
  <c r="W278" i="17" s="1"/>
  <c r="R277" i="17"/>
  <c r="R276" i="17"/>
  <c r="R275" i="17"/>
  <c r="W275" i="17" s="1"/>
  <c r="R274" i="17"/>
  <c r="W274" i="17" s="1"/>
  <c r="R273" i="17"/>
  <c r="R272" i="17"/>
  <c r="W272" i="17" s="1"/>
  <c r="R271" i="17"/>
  <c r="W271" i="17" s="1"/>
  <c r="R270" i="17"/>
  <c r="R269" i="17"/>
  <c r="R268" i="17"/>
  <c r="R267" i="17"/>
  <c r="W267" i="17" s="1"/>
  <c r="R266" i="17"/>
  <c r="W266" i="17" s="1"/>
  <c r="R265" i="17"/>
  <c r="R264" i="17"/>
  <c r="W264" i="17" s="1"/>
  <c r="R263" i="17"/>
  <c r="W263" i="17" s="1"/>
  <c r="R262" i="17"/>
  <c r="W262" i="17" s="1"/>
  <c r="R261" i="17"/>
  <c r="R260" i="17"/>
  <c r="R259" i="17"/>
  <c r="R258" i="17"/>
  <c r="R257" i="17"/>
  <c r="W257" i="17" s="1"/>
  <c r="R256" i="17"/>
  <c r="W256" i="17" s="1"/>
  <c r="R255" i="17"/>
  <c r="W255" i="17" s="1"/>
  <c r="R253" i="17"/>
  <c r="W253" i="17" s="1"/>
  <c r="R252" i="17"/>
  <c r="R251" i="17"/>
  <c r="R250" i="17"/>
  <c r="R249" i="17"/>
  <c r="W249" i="17" s="1"/>
  <c r="R248" i="17"/>
  <c r="R247" i="17"/>
  <c r="W247" i="17" s="1"/>
  <c r="R246" i="17"/>
  <c r="W246" i="17" s="1"/>
  <c r="R245" i="17"/>
  <c r="W245" i="17" s="1"/>
  <c r="R244" i="17"/>
  <c r="R243" i="17"/>
  <c r="R242" i="17"/>
  <c r="R241" i="17"/>
  <c r="W241" i="17" s="1"/>
  <c r="R240" i="17"/>
  <c r="R239" i="17"/>
  <c r="W239" i="17" s="1"/>
  <c r="R238" i="17"/>
  <c r="W238" i="17" s="1"/>
  <c r="R237" i="17"/>
  <c r="R236" i="17"/>
  <c r="R235" i="17"/>
  <c r="R234" i="17"/>
  <c r="R233" i="17"/>
  <c r="W233" i="17" s="1"/>
  <c r="R232" i="17"/>
  <c r="R231" i="17"/>
  <c r="W231" i="17" s="1"/>
  <c r="R230" i="17"/>
  <c r="W230" i="17" s="1"/>
  <c r="R229" i="17"/>
  <c r="W229" i="17" s="1"/>
  <c r="R228" i="17"/>
  <c r="R227" i="17"/>
  <c r="R226" i="17"/>
  <c r="R225" i="17"/>
  <c r="W225" i="17" s="1"/>
  <c r="R224" i="17"/>
  <c r="W224" i="17" s="1"/>
  <c r="R222" i="17"/>
  <c r="R221" i="17"/>
  <c r="R220" i="17"/>
  <c r="R219" i="17"/>
  <c r="R218" i="17"/>
  <c r="R217" i="17"/>
  <c r="R216" i="17"/>
  <c r="R215" i="17"/>
  <c r="R214" i="17"/>
  <c r="R213" i="17"/>
  <c r="R212" i="17"/>
  <c r="R211" i="17"/>
  <c r="R210" i="17"/>
  <c r="R209" i="17"/>
  <c r="R208" i="17"/>
  <c r="R207" i="17"/>
  <c r="R206" i="17"/>
  <c r="R205" i="17"/>
  <c r="R203" i="17"/>
  <c r="W203" i="17" s="1"/>
  <c r="R202" i="17"/>
  <c r="R201" i="17"/>
  <c r="R200" i="17"/>
  <c r="R199" i="17"/>
  <c r="W199" i="17" s="1"/>
  <c r="R198" i="17"/>
  <c r="W198" i="17" s="1"/>
  <c r="R197" i="17"/>
  <c r="W197" i="17" s="1"/>
  <c r="R196" i="17"/>
  <c r="W196" i="17" s="1"/>
  <c r="R195" i="17"/>
  <c r="W195" i="17" s="1"/>
  <c r="R194" i="17"/>
  <c r="W194" i="17" s="1"/>
  <c r="R193" i="17"/>
  <c r="R192" i="17"/>
  <c r="R191" i="17"/>
  <c r="W191" i="17" s="1"/>
  <c r="R190" i="17"/>
  <c r="W190" i="17" s="1"/>
  <c r="R189" i="17"/>
  <c r="W189" i="17" s="1"/>
  <c r="R188" i="17"/>
  <c r="W188" i="17" s="1"/>
  <c r="R187" i="17"/>
  <c r="W187" i="17" s="1"/>
  <c r="R186" i="17"/>
  <c r="R185" i="17"/>
  <c r="R184" i="17"/>
  <c r="W184" i="17" s="1"/>
  <c r="R156" i="17"/>
  <c r="W156" i="17" s="1"/>
  <c r="R155" i="17"/>
  <c r="R154" i="17"/>
  <c r="R153" i="17"/>
  <c r="W153" i="17" s="1"/>
  <c r="R152" i="17"/>
  <c r="W152" i="17" s="1"/>
  <c r="R151" i="17"/>
  <c r="R150" i="17"/>
  <c r="R149" i="17"/>
  <c r="W149" i="17" s="1"/>
  <c r="R148" i="17"/>
  <c r="W148" i="17" s="1"/>
  <c r="R147" i="17"/>
  <c r="R146" i="17"/>
  <c r="R145" i="17"/>
  <c r="W145" i="17" s="1"/>
  <c r="R144" i="17"/>
  <c r="W144" i="17" s="1"/>
  <c r="R104" i="17"/>
  <c r="R103" i="17"/>
  <c r="R102" i="17"/>
  <c r="R101" i="17"/>
  <c r="R100" i="17"/>
  <c r="R99" i="17"/>
  <c r="R98" i="17"/>
  <c r="R97" i="17"/>
  <c r="R96" i="17"/>
  <c r="R95" i="17"/>
  <c r="R94" i="17"/>
  <c r="R93" i="17"/>
  <c r="R92" i="17"/>
  <c r="R91" i="17"/>
  <c r="R90" i="17"/>
  <c r="R89" i="17"/>
  <c r="R88" i="17"/>
  <c r="R87" i="17"/>
  <c r="R86" i="17"/>
  <c r="R85" i="17"/>
  <c r="R84" i="17"/>
  <c r="F306" i="17"/>
  <c r="F305" i="17"/>
  <c r="F304" i="17"/>
  <c r="F303" i="17"/>
  <c r="F302" i="17"/>
  <c r="F301" i="17"/>
  <c r="F300" i="17"/>
  <c r="F299" i="17"/>
  <c r="F298" i="17"/>
  <c r="F297" i="17"/>
  <c r="F296" i="17"/>
  <c r="F200" i="17"/>
  <c r="F199" i="17"/>
  <c r="F198" i="17"/>
  <c r="F197" i="17"/>
  <c r="F196" i="17"/>
  <c r="F195" i="17"/>
  <c r="F194" i="17"/>
  <c r="F193" i="17"/>
  <c r="F192" i="17"/>
  <c r="F191" i="17"/>
  <c r="F190" i="17"/>
  <c r="F189" i="17"/>
  <c r="F188" i="17"/>
  <c r="F187" i="17"/>
  <c r="F186" i="17"/>
  <c r="F185" i="17"/>
  <c r="F184" i="17"/>
  <c r="F183" i="17"/>
  <c r="F153" i="17"/>
  <c r="F152" i="17"/>
  <c r="F151" i="17"/>
  <c r="F150" i="17"/>
  <c r="F149" i="17"/>
  <c r="F148" i="17"/>
  <c r="F147" i="17"/>
  <c r="F146" i="17"/>
  <c r="F145" i="17"/>
  <c r="F144" i="17"/>
  <c r="F143" i="17"/>
  <c r="F142" i="17"/>
  <c r="F141" i="17"/>
  <c r="F140" i="17"/>
  <c r="F139" i="17"/>
  <c r="F138" i="17"/>
  <c r="F137" i="17"/>
  <c r="F136" i="17"/>
  <c r="F135" i="17"/>
  <c r="F134" i="17"/>
  <c r="F133" i="17"/>
  <c r="F132" i="17"/>
  <c r="F131" i="17"/>
  <c r="F45" i="17"/>
  <c r="K45" i="17" s="1"/>
  <c r="F44" i="17"/>
  <c r="K44" i="17" s="1"/>
  <c r="F43" i="17"/>
  <c r="F42" i="17"/>
  <c r="F41" i="17"/>
  <c r="F40" i="17"/>
  <c r="F39" i="17"/>
  <c r="K39" i="17" s="1"/>
  <c r="F38" i="17"/>
  <c r="K38" i="17" s="1"/>
  <c r="F37" i="17"/>
  <c r="K37" i="17" s="1"/>
  <c r="F36" i="17"/>
  <c r="F35" i="17"/>
  <c r="K35" i="17" s="1"/>
  <c r="F34" i="17"/>
  <c r="F33" i="17"/>
  <c r="F32" i="17"/>
  <c r="F31" i="17"/>
  <c r="K31" i="17" s="1"/>
  <c r="F30" i="17"/>
  <c r="K30" i="17" s="1"/>
  <c r="F29" i="17"/>
  <c r="K29" i="17" s="1"/>
  <c r="F28" i="17"/>
  <c r="K28" i="17" s="1"/>
  <c r="F27" i="17"/>
  <c r="K27" i="17" s="1"/>
  <c r="F26" i="17"/>
  <c r="F25" i="17"/>
  <c r="K25" i="17" s="1"/>
  <c r="W413" i="17"/>
  <c r="W410" i="17"/>
  <c r="W409" i="17"/>
  <c r="W408" i="17"/>
  <c r="W407" i="17"/>
  <c r="W406" i="17"/>
  <c r="W405" i="17"/>
  <c r="W403" i="17"/>
  <c r="W402" i="17"/>
  <c r="W401" i="17"/>
  <c r="W400" i="17"/>
  <c r="W399" i="17"/>
  <c r="W398" i="17"/>
  <c r="W397" i="17"/>
  <c r="W396" i="17"/>
  <c r="W395" i="17"/>
  <c r="W394" i="17"/>
  <c r="W393" i="17"/>
  <c r="W392" i="17"/>
  <c r="W391" i="17"/>
  <c r="W390" i="17"/>
  <c r="W388" i="17"/>
  <c r="W387" i="17"/>
  <c r="W386" i="17"/>
  <c r="W385" i="17"/>
  <c r="W384" i="17"/>
  <c r="W383" i="17"/>
  <c r="W382" i="17"/>
  <c r="W381" i="17"/>
  <c r="W380" i="17"/>
  <c r="W379" i="17"/>
  <c r="W378" i="17"/>
  <c r="W377" i="17"/>
  <c r="W376" i="17"/>
  <c r="W375" i="17"/>
  <c r="W374" i="17"/>
  <c r="W373" i="17"/>
  <c r="W372" i="17"/>
  <c r="W370" i="17"/>
  <c r="W369" i="17"/>
  <c r="W368" i="17"/>
  <c r="W367" i="17"/>
  <c r="W366" i="17"/>
  <c r="W365" i="17"/>
  <c r="W364" i="17"/>
  <c r="W363" i="17"/>
  <c r="W362" i="17"/>
  <c r="W361" i="17"/>
  <c r="W360" i="17"/>
  <c r="W359" i="17"/>
  <c r="W358" i="17"/>
  <c r="W357" i="17"/>
  <c r="W356" i="17"/>
  <c r="W355" i="17"/>
  <c r="W351" i="17"/>
  <c r="W344" i="17"/>
  <c r="W343" i="17"/>
  <c r="W335" i="17"/>
  <c r="W285" i="17"/>
  <c r="W284" i="17"/>
  <c r="W283" i="17"/>
  <c r="W282" i="17"/>
  <c r="W281" i="17"/>
  <c r="W277" i="17"/>
  <c r="W276" i="17"/>
  <c r="W273" i="17"/>
  <c r="W270" i="17"/>
  <c r="W269" i="17"/>
  <c r="W268" i="17"/>
  <c r="W265" i="17"/>
  <c r="W261" i="17"/>
  <c r="W260" i="17"/>
  <c r="W259" i="17"/>
  <c r="W258" i="17"/>
  <c r="W252" i="17"/>
  <c r="W251" i="17"/>
  <c r="W250" i="17"/>
  <c r="W248" i="17"/>
  <c r="W244" i="17"/>
  <c r="W243" i="17"/>
  <c r="W242" i="17"/>
  <c r="W240" i="17"/>
  <c r="W237" i="17"/>
  <c r="W236" i="17"/>
  <c r="W235" i="17"/>
  <c r="W234" i="17"/>
  <c r="W232" i="17"/>
  <c r="W228" i="17"/>
  <c r="W227" i="17"/>
  <c r="W226" i="17"/>
  <c r="W202" i="17"/>
  <c r="W201" i="17"/>
  <c r="W200" i="17"/>
  <c r="W193" i="17"/>
  <c r="W192" i="17"/>
  <c r="W186" i="17"/>
  <c r="W185" i="17"/>
  <c r="W155" i="17"/>
  <c r="W154" i="17"/>
  <c r="W151" i="17"/>
  <c r="W150" i="17"/>
  <c r="W147" i="17"/>
  <c r="W146" i="17"/>
  <c r="W60" i="17"/>
  <c r="W59" i="17"/>
  <c r="W58" i="17"/>
  <c r="W57" i="17"/>
  <c r="W56" i="17"/>
  <c r="W55" i="17"/>
  <c r="W54" i="17"/>
  <c r="W53" i="17"/>
  <c r="W52" i="17"/>
  <c r="W51" i="17"/>
  <c r="W50" i="17"/>
  <c r="W49" i="17"/>
  <c r="W48" i="17"/>
  <c r="W47" i="17"/>
  <c r="W46" i="17"/>
  <c r="W45" i="17"/>
  <c r="W44" i="17"/>
  <c r="W43" i="17"/>
  <c r="W42" i="17"/>
  <c r="W41" i="17"/>
  <c r="W40" i="17"/>
  <c r="W39" i="17"/>
  <c r="W38" i="17"/>
  <c r="W37" i="17"/>
  <c r="W36" i="17"/>
  <c r="W35" i="17"/>
  <c r="W34" i="17"/>
  <c r="W33" i="17"/>
  <c r="W32" i="17"/>
  <c r="W31" i="17"/>
  <c r="W30" i="17"/>
  <c r="W29" i="17"/>
  <c r="W28" i="17"/>
  <c r="W27" i="17"/>
  <c r="W24" i="17"/>
  <c r="W23" i="17"/>
  <c r="W22" i="17"/>
  <c r="W21" i="17"/>
  <c r="W20" i="17"/>
  <c r="W19" i="17"/>
  <c r="W18" i="17"/>
  <c r="W17" i="17"/>
  <c r="W16" i="17"/>
  <c r="W15" i="17"/>
  <c r="W14" i="17"/>
  <c r="W13" i="17"/>
  <c r="W12" i="17"/>
  <c r="W11" i="17"/>
  <c r="W10" i="17"/>
  <c r="W9" i="17"/>
  <c r="W8" i="17"/>
  <c r="W7" i="17"/>
  <c r="K386" i="17"/>
  <c r="K385" i="17"/>
  <c r="K384" i="17"/>
  <c r="K383" i="17"/>
  <c r="K382" i="17"/>
  <c r="K381" i="17"/>
  <c r="K380" i="17"/>
  <c r="K379" i="17"/>
  <c r="K378" i="17"/>
  <c r="K377" i="17"/>
  <c r="K376" i="17"/>
  <c r="K375" i="17"/>
  <c r="K374" i="17"/>
  <c r="K373" i="17"/>
  <c r="K372" i="17"/>
  <c r="K371" i="17"/>
  <c r="K370" i="17"/>
  <c r="K369" i="17"/>
  <c r="K368" i="17"/>
  <c r="K367" i="17"/>
  <c r="K366" i="17"/>
  <c r="K365" i="17"/>
  <c r="K364" i="17"/>
  <c r="K362" i="17"/>
  <c r="K361" i="17"/>
  <c r="K360" i="17"/>
  <c r="K359" i="17"/>
  <c r="K358" i="17"/>
  <c r="K357" i="17"/>
  <c r="K356" i="17"/>
  <c r="K355" i="17"/>
  <c r="K354" i="17"/>
  <c r="K353" i="17"/>
  <c r="K352" i="17"/>
  <c r="K351" i="17"/>
  <c r="K350" i="17"/>
  <c r="K349" i="17"/>
  <c r="K348" i="17"/>
  <c r="K347" i="17"/>
  <c r="K346" i="17"/>
  <c r="K345" i="17"/>
  <c r="K344" i="17"/>
  <c r="K343" i="17"/>
  <c r="K342" i="17"/>
  <c r="K341" i="17"/>
  <c r="K340" i="17"/>
  <c r="K339" i="17"/>
  <c r="K338" i="17"/>
  <c r="K337" i="17"/>
  <c r="K336" i="17"/>
  <c r="K294" i="17"/>
  <c r="K293" i="17"/>
  <c r="K292" i="17"/>
  <c r="K291" i="17"/>
  <c r="K290" i="17"/>
  <c r="K289" i="17"/>
  <c r="K288" i="17"/>
  <c r="K287" i="17"/>
  <c r="K286" i="17"/>
  <c r="K285" i="17"/>
  <c r="K284" i="17"/>
  <c r="K283" i="17"/>
  <c r="K282" i="17"/>
  <c r="K281" i="17"/>
  <c r="K280" i="17"/>
  <c r="K279" i="17"/>
  <c r="K278" i="17"/>
  <c r="K276" i="17"/>
  <c r="K275" i="17"/>
  <c r="K274" i="17"/>
  <c r="K273" i="17"/>
  <c r="K272" i="17"/>
  <c r="K271" i="17"/>
  <c r="K270" i="17"/>
  <c r="K269" i="17"/>
  <c r="K268" i="17"/>
  <c r="K267" i="17"/>
  <c r="K266" i="17"/>
  <c r="K265" i="17"/>
  <c r="K264" i="17"/>
  <c r="K263" i="17"/>
  <c r="K262" i="17"/>
  <c r="K261" i="17"/>
  <c r="K181" i="17"/>
  <c r="K180" i="17"/>
  <c r="K179" i="17"/>
  <c r="K178" i="17"/>
  <c r="K177" i="17"/>
  <c r="K176" i="17"/>
  <c r="K175" i="17"/>
  <c r="K174" i="17"/>
  <c r="K173" i="17"/>
  <c r="K172" i="17"/>
  <c r="K171" i="17"/>
  <c r="K170" i="17"/>
  <c r="K169" i="17"/>
  <c r="K168" i="17"/>
  <c r="K167" i="17"/>
  <c r="K166" i="17"/>
  <c r="K165" i="17"/>
  <c r="K164" i="17"/>
  <c r="K163" i="17"/>
  <c r="K162" i="17"/>
  <c r="K161" i="17"/>
  <c r="K160" i="17"/>
  <c r="K159" i="17"/>
  <c r="K158" i="17"/>
  <c r="K157" i="17"/>
  <c r="K156" i="17"/>
  <c r="K155" i="17"/>
  <c r="K120" i="17"/>
  <c r="K119" i="17"/>
  <c r="K118" i="17"/>
  <c r="K117" i="17"/>
  <c r="K116" i="17"/>
  <c r="K115" i="17"/>
  <c r="K114" i="17"/>
  <c r="K113" i="17"/>
  <c r="K112" i="17"/>
  <c r="K111" i="17"/>
  <c r="K110" i="17"/>
  <c r="K109" i="17"/>
  <c r="K108" i="17"/>
  <c r="K107" i="17"/>
  <c r="K106" i="17"/>
  <c r="K105" i="17"/>
  <c r="K104" i="17"/>
  <c r="K103" i="17"/>
  <c r="K102" i="17"/>
  <c r="K101" i="17"/>
  <c r="K99" i="17"/>
  <c r="K98" i="17"/>
  <c r="K97" i="17"/>
  <c r="K96" i="17"/>
  <c r="K95" i="17"/>
  <c r="K94" i="17"/>
  <c r="K93" i="17"/>
  <c r="K92" i="17"/>
  <c r="K91" i="17"/>
  <c r="K90" i="17"/>
  <c r="K89" i="17"/>
  <c r="K88" i="17"/>
  <c r="K87" i="17"/>
  <c r="K86" i="17"/>
  <c r="K85" i="17"/>
  <c r="K84" i="17"/>
  <c r="K83" i="17"/>
  <c r="K82" i="17"/>
  <c r="K81" i="17"/>
  <c r="K80" i="17"/>
  <c r="K79" i="17"/>
  <c r="K43" i="17"/>
  <c r="K42" i="17"/>
  <c r="K41" i="17"/>
  <c r="K40" i="17"/>
  <c r="K36" i="17"/>
  <c r="K34" i="17"/>
  <c r="K33" i="17"/>
  <c r="K32" i="17"/>
  <c r="K26" i="17"/>
  <c r="K100" i="17" l="1"/>
  <c r="W411" i="17"/>
  <c r="W143" i="17"/>
  <c r="W404" i="17"/>
  <c r="W389" i="17"/>
  <c r="W371" i="17"/>
  <c r="W61" i="17"/>
  <c r="W354" i="17"/>
  <c r="W288" i="17"/>
  <c r="W254" i="17"/>
  <c r="W204" i="17"/>
  <c r="W157" i="17"/>
  <c r="K182" i="17"/>
  <c r="K121" i="17"/>
  <c r="K46" i="17"/>
  <c r="K387" i="17"/>
  <c r="K277" i="17"/>
  <c r="K295" i="17"/>
  <c r="K363" i="17"/>
  <c r="D38" i="14" l="1"/>
  <c r="I38" i="14" s="1"/>
  <c r="D35" i="14"/>
  <c r="I35" i="14" s="1"/>
  <c r="D34" i="14"/>
  <c r="I34" i="14" s="1"/>
  <c r="D33" i="14"/>
  <c r="I33" i="14" s="1"/>
  <c r="D32" i="14"/>
  <c r="I32" i="14" s="1"/>
  <c r="D30" i="14"/>
  <c r="I30" i="14" s="1"/>
  <c r="D27" i="14"/>
  <c r="I27" i="14" s="1"/>
  <c r="D24" i="14"/>
  <c r="I24" i="14" s="1"/>
  <c r="D20" i="14"/>
  <c r="I20" i="14" s="1"/>
  <c r="D7" i="14"/>
  <c r="I7" i="14" s="1"/>
  <c r="D16" i="14"/>
  <c r="I16" i="14" s="1"/>
  <c r="D14" i="14"/>
  <c r="I14" i="14" s="1"/>
  <c r="D12" i="14"/>
  <c r="I12" i="14" s="1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43" i="14" l="1"/>
  <c r="I15" i="12"/>
  <c r="I14" i="12"/>
  <c r="I13" i="12"/>
  <c r="I12" i="12"/>
  <c r="I11" i="12"/>
  <c r="I10" i="12"/>
  <c r="F10" i="12"/>
  <c r="Q10" i="12" s="1"/>
  <c r="F33" i="4"/>
  <c r="D33" i="4"/>
  <c r="E32" i="4"/>
  <c r="G32" i="4" s="1"/>
  <c r="E31" i="4"/>
  <c r="G31" i="4" s="1"/>
  <c r="E30" i="4"/>
  <c r="G30" i="4" s="1"/>
  <c r="E29" i="4"/>
  <c r="G29" i="4" s="1"/>
  <c r="E28" i="4"/>
  <c r="G28" i="4" s="1"/>
  <c r="E18" i="4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G33" i="4" l="1"/>
  <c r="E33" i="4"/>
  <c r="G413" i="17"/>
  <c r="I413" i="17" s="1"/>
  <c r="V411" i="17"/>
  <c r="E277" i="17" l="1"/>
  <c r="E100" i="17"/>
  <c r="E46" i="17"/>
  <c r="K240" i="17" l="1"/>
  <c r="K239" i="17"/>
  <c r="K238" i="17"/>
  <c r="K237" i="17"/>
  <c r="K236" i="17"/>
  <c r="K235" i="17"/>
  <c r="K234" i="17"/>
  <c r="K233" i="17"/>
  <c r="K232" i="17"/>
  <c r="K231" i="17"/>
  <c r="K230" i="17"/>
  <c r="K229" i="17"/>
  <c r="K228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144" i="17"/>
  <c r="U145" i="17"/>
  <c r="U146" i="17"/>
  <c r="U147" i="17"/>
  <c r="U148" i="17"/>
  <c r="U149" i="17"/>
  <c r="U150" i="17"/>
  <c r="U151" i="17"/>
  <c r="U152" i="17"/>
  <c r="U153" i="17"/>
  <c r="U154" i="17"/>
  <c r="U155" i="17"/>
  <c r="U156" i="17"/>
  <c r="U184" i="17"/>
  <c r="U185" i="17"/>
  <c r="U186" i="17"/>
  <c r="U187" i="17"/>
  <c r="U188" i="17"/>
  <c r="U189" i="17"/>
  <c r="U190" i="17"/>
  <c r="U191" i="17"/>
  <c r="U192" i="17"/>
  <c r="U193" i="17"/>
  <c r="U194" i="17"/>
  <c r="U195" i="17"/>
  <c r="U196" i="17"/>
  <c r="U197" i="17"/>
  <c r="U198" i="17"/>
  <c r="U199" i="17"/>
  <c r="U200" i="17"/>
  <c r="U201" i="17"/>
  <c r="U202" i="17"/>
  <c r="U203" i="17"/>
  <c r="K241" i="17" l="1"/>
  <c r="J413" i="17"/>
  <c r="I412" i="17"/>
  <c r="K412" i="17"/>
  <c r="T411" i="17"/>
  <c r="S411" i="17"/>
  <c r="R411" i="17"/>
  <c r="Q411" i="17"/>
  <c r="I411" i="17"/>
  <c r="U410" i="17"/>
  <c r="I410" i="17"/>
  <c r="K410" i="17"/>
  <c r="U409" i="17"/>
  <c r="I409" i="17"/>
  <c r="K409" i="17"/>
  <c r="U408" i="17"/>
  <c r="I408" i="17"/>
  <c r="K408" i="17"/>
  <c r="U407" i="17"/>
  <c r="I407" i="17"/>
  <c r="K407" i="17"/>
  <c r="U406" i="17"/>
  <c r="I406" i="17"/>
  <c r="K406" i="17"/>
  <c r="U405" i="17"/>
  <c r="I405" i="17"/>
  <c r="K405" i="17"/>
  <c r="V404" i="17"/>
  <c r="T404" i="17"/>
  <c r="S404" i="17"/>
  <c r="R404" i="17"/>
  <c r="Q404" i="17"/>
  <c r="I404" i="17"/>
  <c r="K404" i="17"/>
  <c r="U403" i="17"/>
  <c r="I403" i="17"/>
  <c r="K403" i="17"/>
  <c r="U402" i="17"/>
  <c r="I402" i="17"/>
  <c r="K402" i="17"/>
  <c r="U401" i="17"/>
  <c r="I401" i="17"/>
  <c r="K401" i="17"/>
  <c r="U400" i="17"/>
  <c r="I400" i="17"/>
  <c r="K400" i="17"/>
  <c r="U399" i="17"/>
  <c r="I399" i="17"/>
  <c r="K399" i="17"/>
  <c r="U398" i="17"/>
  <c r="I398" i="17"/>
  <c r="K398" i="17"/>
  <c r="U397" i="17"/>
  <c r="I397" i="17"/>
  <c r="K397" i="17"/>
  <c r="U396" i="17"/>
  <c r="I396" i="17"/>
  <c r="K396" i="17"/>
  <c r="U395" i="17"/>
  <c r="I395" i="17"/>
  <c r="K395" i="17"/>
  <c r="U394" i="17"/>
  <c r="I394" i="17"/>
  <c r="K394" i="17"/>
  <c r="U393" i="17"/>
  <c r="I393" i="17"/>
  <c r="K393" i="17"/>
  <c r="U392" i="17"/>
  <c r="I392" i="17"/>
  <c r="K392" i="17"/>
  <c r="U391" i="17"/>
  <c r="I391" i="17"/>
  <c r="K391" i="17"/>
  <c r="U390" i="17"/>
  <c r="I390" i="17"/>
  <c r="K390" i="17"/>
  <c r="V389" i="17"/>
  <c r="T389" i="17"/>
  <c r="S389" i="17"/>
  <c r="R389" i="17"/>
  <c r="Q389" i="17"/>
  <c r="I389" i="17"/>
  <c r="K389" i="17"/>
  <c r="U388" i="17"/>
  <c r="I388" i="17"/>
  <c r="K388" i="17"/>
  <c r="U387" i="17"/>
  <c r="J387" i="17"/>
  <c r="G387" i="17"/>
  <c r="I387" i="17" s="1"/>
  <c r="F387" i="17"/>
  <c r="E387" i="17"/>
  <c r="U386" i="17"/>
  <c r="I386" i="17"/>
  <c r="U385" i="17"/>
  <c r="I385" i="17"/>
  <c r="U384" i="17"/>
  <c r="I384" i="17"/>
  <c r="U383" i="17"/>
  <c r="I383" i="17"/>
  <c r="U382" i="17"/>
  <c r="I382" i="17"/>
  <c r="U381" i="17"/>
  <c r="I381" i="17"/>
  <c r="U380" i="17"/>
  <c r="I380" i="17"/>
  <c r="U379" i="17"/>
  <c r="I379" i="17"/>
  <c r="U378" i="17"/>
  <c r="I378" i="17"/>
  <c r="U377" i="17"/>
  <c r="I377" i="17"/>
  <c r="U376" i="17"/>
  <c r="I376" i="17"/>
  <c r="U375" i="17"/>
  <c r="I375" i="17"/>
  <c r="U374" i="17"/>
  <c r="I374" i="17"/>
  <c r="U373" i="17"/>
  <c r="I373" i="17"/>
  <c r="U372" i="17"/>
  <c r="I372" i="17"/>
  <c r="V371" i="17"/>
  <c r="T371" i="17"/>
  <c r="S371" i="17"/>
  <c r="R371" i="17"/>
  <c r="Q371" i="17"/>
  <c r="I371" i="17"/>
  <c r="U370" i="17"/>
  <c r="I370" i="17"/>
  <c r="U369" i="17"/>
  <c r="I369" i="17"/>
  <c r="U368" i="17"/>
  <c r="I368" i="17"/>
  <c r="U367" i="17"/>
  <c r="I367" i="17"/>
  <c r="U366" i="17"/>
  <c r="I366" i="17"/>
  <c r="U365" i="17"/>
  <c r="I365" i="17"/>
  <c r="U364" i="17"/>
  <c r="I364" i="17"/>
  <c r="U363" i="17"/>
  <c r="J363" i="17"/>
  <c r="G363" i="17"/>
  <c r="I363" i="17" s="1"/>
  <c r="F363" i="17"/>
  <c r="E363" i="17"/>
  <c r="U362" i="17"/>
  <c r="I362" i="17"/>
  <c r="U361" i="17"/>
  <c r="I361" i="17"/>
  <c r="U360" i="17"/>
  <c r="I360" i="17"/>
  <c r="U359" i="17"/>
  <c r="I359" i="17"/>
  <c r="U358" i="17"/>
  <c r="I358" i="17"/>
  <c r="U357" i="17"/>
  <c r="I357" i="17"/>
  <c r="U356" i="17"/>
  <c r="I356" i="17"/>
  <c r="U355" i="17"/>
  <c r="I355" i="17"/>
  <c r="V354" i="17"/>
  <c r="T354" i="17"/>
  <c r="S354" i="17"/>
  <c r="Q354" i="17"/>
  <c r="I354" i="17"/>
  <c r="U353" i="17"/>
  <c r="I353" i="17"/>
  <c r="U352" i="17"/>
  <c r="I352" i="17"/>
  <c r="U351" i="17"/>
  <c r="I351" i="17"/>
  <c r="U350" i="17"/>
  <c r="I350" i="17"/>
  <c r="U349" i="17"/>
  <c r="I349" i="17"/>
  <c r="U348" i="17"/>
  <c r="I348" i="17"/>
  <c r="U347" i="17"/>
  <c r="I347" i="17"/>
  <c r="U346" i="17"/>
  <c r="I346" i="17"/>
  <c r="U345" i="17"/>
  <c r="I345" i="17"/>
  <c r="U344" i="17"/>
  <c r="I344" i="17"/>
  <c r="U343" i="17"/>
  <c r="I343" i="17"/>
  <c r="U342" i="17"/>
  <c r="I342" i="17"/>
  <c r="U341" i="17"/>
  <c r="I341" i="17"/>
  <c r="U340" i="17"/>
  <c r="I340" i="17"/>
  <c r="U339" i="17"/>
  <c r="I339" i="17"/>
  <c r="U338" i="17"/>
  <c r="I338" i="17"/>
  <c r="U337" i="17"/>
  <c r="I337" i="17"/>
  <c r="U336" i="17"/>
  <c r="I336" i="17"/>
  <c r="U335" i="17"/>
  <c r="J335" i="17"/>
  <c r="G335" i="17"/>
  <c r="F335" i="17"/>
  <c r="E335" i="17"/>
  <c r="U334" i="17"/>
  <c r="H334" i="17"/>
  <c r="K334" i="17" s="1"/>
  <c r="U333" i="17"/>
  <c r="H333" i="17"/>
  <c r="K333" i="17" s="1"/>
  <c r="U332" i="17"/>
  <c r="H332" i="17"/>
  <c r="K332" i="17" s="1"/>
  <c r="U331" i="17"/>
  <c r="H331" i="17"/>
  <c r="K331" i="17" s="1"/>
  <c r="V330" i="17"/>
  <c r="S330" i="17"/>
  <c r="R330" i="17"/>
  <c r="Q330" i="17"/>
  <c r="H330" i="17"/>
  <c r="K330" i="17" s="1"/>
  <c r="T329" i="17"/>
  <c r="W329" i="17" s="1"/>
  <c r="H329" i="17"/>
  <c r="K329" i="17" s="1"/>
  <c r="T328" i="17"/>
  <c r="W328" i="17" s="1"/>
  <c r="H328" i="17"/>
  <c r="K328" i="17" s="1"/>
  <c r="T327" i="17"/>
  <c r="W327" i="17" s="1"/>
  <c r="H327" i="17"/>
  <c r="K327" i="17" s="1"/>
  <c r="T326" i="17"/>
  <c r="W326" i="17" s="1"/>
  <c r="H326" i="17"/>
  <c r="K326" i="17" s="1"/>
  <c r="T325" i="17"/>
  <c r="W325" i="17" s="1"/>
  <c r="H325" i="17"/>
  <c r="K325" i="17" s="1"/>
  <c r="T324" i="17"/>
  <c r="W324" i="17" s="1"/>
  <c r="H324" i="17"/>
  <c r="K324" i="17" s="1"/>
  <c r="T323" i="17"/>
  <c r="W323" i="17" s="1"/>
  <c r="H323" i="17"/>
  <c r="K323" i="17" s="1"/>
  <c r="T322" i="17"/>
  <c r="W322" i="17" s="1"/>
  <c r="H322" i="17"/>
  <c r="K322" i="17" s="1"/>
  <c r="T321" i="17"/>
  <c r="W321" i="17" s="1"/>
  <c r="H321" i="17"/>
  <c r="K321" i="17" s="1"/>
  <c r="T320" i="17"/>
  <c r="W320" i="17" s="1"/>
  <c r="H320" i="17"/>
  <c r="K320" i="17" s="1"/>
  <c r="T319" i="17"/>
  <c r="W319" i="17" s="1"/>
  <c r="H319" i="17"/>
  <c r="K319" i="17" s="1"/>
  <c r="T318" i="17"/>
  <c r="W318" i="17" s="1"/>
  <c r="H318" i="17"/>
  <c r="K318" i="17" s="1"/>
  <c r="T317" i="17"/>
  <c r="W317" i="17" s="1"/>
  <c r="H317" i="17"/>
  <c r="K317" i="17" s="1"/>
  <c r="T316" i="17"/>
  <c r="W316" i="17" s="1"/>
  <c r="H316" i="17"/>
  <c r="K316" i="17" s="1"/>
  <c r="T315" i="17"/>
  <c r="W315" i="17" s="1"/>
  <c r="H315" i="17"/>
  <c r="K315" i="17" s="1"/>
  <c r="T314" i="17"/>
  <c r="W314" i="17" s="1"/>
  <c r="H314" i="17"/>
  <c r="K314" i="17" s="1"/>
  <c r="T313" i="17"/>
  <c r="W313" i="17" s="1"/>
  <c r="H313" i="17"/>
  <c r="K313" i="17" s="1"/>
  <c r="T312" i="17"/>
  <c r="W312" i="17" s="1"/>
  <c r="H312" i="17"/>
  <c r="K312" i="17" s="1"/>
  <c r="T311" i="17"/>
  <c r="W311" i="17" s="1"/>
  <c r="H311" i="17"/>
  <c r="K311" i="17" s="1"/>
  <c r="T310" i="17"/>
  <c r="W310" i="17" s="1"/>
  <c r="H310" i="17"/>
  <c r="K310" i="17" s="1"/>
  <c r="T309" i="17"/>
  <c r="W309" i="17" s="1"/>
  <c r="H309" i="17"/>
  <c r="K309" i="17" s="1"/>
  <c r="T308" i="17"/>
  <c r="W308" i="17" s="1"/>
  <c r="H308" i="17"/>
  <c r="K308" i="17" s="1"/>
  <c r="T307" i="17"/>
  <c r="W307" i="17" s="1"/>
  <c r="J307" i="17"/>
  <c r="H307" i="17"/>
  <c r="G307" i="17"/>
  <c r="E307" i="17"/>
  <c r="V306" i="17"/>
  <c r="S306" i="17"/>
  <c r="R306" i="17"/>
  <c r="Q306" i="17"/>
  <c r="I306" i="17"/>
  <c r="K306" i="17"/>
  <c r="T305" i="17"/>
  <c r="W305" i="17" s="1"/>
  <c r="I305" i="17"/>
  <c r="K305" i="17"/>
  <c r="T304" i="17"/>
  <c r="W304" i="17" s="1"/>
  <c r="I304" i="17"/>
  <c r="K304" i="17"/>
  <c r="T303" i="17"/>
  <c r="W303" i="17" s="1"/>
  <c r="I303" i="17"/>
  <c r="K303" i="17"/>
  <c r="T302" i="17"/>
  <c r="W302" i="17" s="1"/>
  <c r="I302" i="17"/>
  <c r="K302" i="17"/>
  <c r="T301" i="17"/>
  <c r="W301" i="17" s="1"/>
  <c r="I301" i="17"/>
  <c r="K301" i="17"/>
  <c r="T300" i="17"/>
  <c r="W300" i="17" s="1"/>
  <c r="I300" i="17"/>
  <c r="K300" i="17"/>
  <c r="T299" i="17"/>
  <c r="W299" i="17" s="1"/>
  <c r="I299" i="17"/>
  <c r="K299" i="17"/>
  <c r="T298" i="17"/>
  <c r="W298" i="17" s="1"/>
  <c r="I298" i="17"/>
  <c r="K298" i="17"/>
  <c r="T297" i="17"/>
  <c r="W297" i="17" s="1"/>
  <c r="I297" i="17"/>
  <c r="K297" i="17"/>
  <c r="T296" i="17"/>
  <c r="W296" i="17" s="1"/>
  <c r="I296" i="17"/>
  <c r="K296" i="17"/>
  <c r="T295" i="17"/>
  <c r="W295" i="17" s="1"/>
  <c r="J295" i="17"/>
  <c r="H295" i="17"/>
  <c r="G295" i="17"/>
  <c r="F295" i="17"/>
  <c r="E295" i="17"/>
  <c r="T294" i="17"/>
  <c r="W294" i="17" s="1"/>
  <c r="I294" i="17"/>
  <c r="T293" i="17"/>
  <c r="W293" i="17" s="1"/>
  <c r="I293" i="17"/>
  <c r="T292" i="17"/>
  <c r="W292" i="17" s="1"/>
  <c r="I292" i="17"/>
  <c r="T291" i="17"/>
  <c r="W291" i="17" s="1"/>
  <c r="I291" i="17"/>
  <c r="T290" i="17"/>
  <c r="W290" i="17" s="1"/>
  <c r="I290" i="17"/>
  <c r="T289" i="17"/>
  <c r="W289" i="17" s="1"/>
  <c r="I289" i="17"/>
  <c r="V288" i="17"/>
  <c r="T288" i="17"/>
  <c r="S288" i="17"/>
  <c r="Q288" i="17"/>
  <c r="I288" i="17"/>
  <c r="U287" i="17"/>
  <c r="I287" i="17"/>
  <c r="U286" i="17"/>
  <c r="I286" i="17"/>
  <c r="U285" i="17"/>
  <c r="I285" i="17"/>
  <c r="U284" i="17"/>
  <c r="I284" i="17"/>
  <c r="U283" i="17"/>
  <c r="I283" i="17"/>
  <c r="U282" i="17"/>
  <c r="I282" i="17"/>
  <c r="U281" i="17"/>
  <c r="I281" i="17"/>
  <c r="U280" i="17"/>
  <c r="I280" i="17"/>
  <c r="U279" i="17"/>
  <c r="I279" i="17"/>
  <c r="U278" i="17"/>
  <c r="I278" i="17"/>
  <c r="U277" i="17"/>
  <c r="J277" i="17"/>
  <c r="H277" i="17"/>
  <c r="G277" i="17"/>
  <c r="F277" i="17"/>
  <c r="U276" i="17"/>
  <c r="I276" i="17"/>
  <c r="U275" i="17"/>
  <c r="I275" i="17"/>
  <c r="U274" i="17"/>
  <c r="I274" i="17"/>
  <c r="U273" i="17"/>
  <c r="I273" i="17"/>
  <c r="U272" i="17"/>
  <c r="I272" i="17"/>
  <c r="U271" i="17"/>
  <c r="I271" i="17"/>
  <c r="U270" i="17"/>
  <c r="I270" i="17"/>
  <c r="U269" i="17"/>
  <c r="I269" i="17"/>
  <c r="U268" i="17"/>
  <c r="I268" i="17"/>
  <c r="U267" i="17"/>
  <c r="I267" i="17"/>
  <c r="U266" i="17"/>
  <c r="I266" i="17"/>
  <c r="U265" i="17"/>
  <c r="I265" i="17"/>
  <c r="U264" i="17"/>
  <c r="I264" i="17"/>
  <c r="U263" i="17"/>
  <c r="I263" i="17"/>
  <c r="U262" i="17"/>
  <c r="I262" i="17"/>
  <c r="U261" i="17"/>
  <c r="I261" i="17"/>
  <c r="U260" i="17"/>
  <c r="J260" i="17"/>
  <c r="G260" i="17"/>
  <c r="F260" i="17"/>
  <c r="E260" i="17"/>
  <c r="U259" i="17"/>
  <c r="H259" i="17"/>
  <c r="K259" i="17" s="1"/>
  <c r="U258" i="17"/>
  <c r="H258" i="17"/>
  <c r="K258" i="17" s="1"/>
  <c r="U257" i="17"/>
  <c r="H257" i="17"/>
  <c r="K257" i="17" s="1"/>
  <c r="U256" i="17"/>
  <c r="H256" i="17"/>
  <c r="K256" i="17" s="1"/>
  <c r="U255" i="17"/>
  <c r="H255" i="17"/>
  <c r="K255" i="17" s="1"/>
  <c r="V254" i="17"/>
  <c r="T254" i="17"/>
  <c r="S254" i="17"/>
  <c r="Q254" i="17"/>
  <c r="H254" i="17"/>
  <c r="K254" i="17" s="1"/>
  <c r="U253" i="17"/>
  <c r="H253" i="17"/>
  <c r="K253" i="17" s="1"/>
  <c r="U252" i="17"/>
  <c r="H252" i="17"/>
  <c r="K252" i="17" s="1"/>
  <c r="U251" i="17"/>
  <c r="H251" i="17"/>
  <c r="K251" i="17" s="1"/>
  <c r="U250" i="17"/>
  <c r="H250" i="17"/>
  <c r="K250" i="17" s="1"/>
  <c r="U249" i="17"/>
  <c r="H249" i="17"/>
  <c r="K249" i="17" s="1"/>
  <c r="U248" i="17"/>
  <c r="H248" i="17"/>
  <c r="K248" i="17" s="1"/>
  <c r="U247" i="17"/>
  <c r="H247" i="17"/>
  <c r="K247" i="17" s="1"/>
  <c r="U246" i="17"/>
  <c r="H246" i="17"/>
  <c r="K246" i="17" s="1"/>
  <c r="U245" i="17"/>
  <c r="H245" i="17"/>
  <c r="K245" i="17" s="1"/>
  <c r="U244" i="17"/>
  <c r="H244" i="17"/>
  <c r="K244" i="17" s="1"/>
  <c r="U243" i="17"/>
  <c r="H243" i="17"/>
  <c r="K243" i="17" s="1"/>
  <c r="U242" i="17"/>
  <c r="H242" i="17"/>
  <c r="K242" i="17" s="1"/>
  <c r="U241" i="17"/>
  <c r="J241" i="17"/>
  <c r="H241" i="17"/>
  <c r="G241" i="17"/>
  <c r="E241" i="17"/>
  <c r="U240" i="17"/>
  <c r="I240" i="17"/>
  <c r="U239" i="17"/>
  <c r="I239" i="17"/>
  <c r="U238" i="17"/>
  <c r="I238" i="17"/>
  <c r="U237" i="17"/>
  <c r="I237" i="17"/>
  <c r="U236" i="17"/>
  <c r="I236" i="17"/>
  <c r="U235" i="17"/>
  <c r="I235" i="17"/>
  <c r="U234" i="17"/>
  <c r="I234" i="17"/>
  <c r="U233" i="17"/>
  <c r="I233" i="17"/>
  <c r="U232" i="17"/>
  <c r="I232" i="17"/>
  <c r="U231" i="17"/>
  <c r="I231" i="17"/>
  <c r="U230" i="17"/>
  <c r="I230" i="17"/>
  <c r="U229" i="17"/>
  <c r="I229" i="17"/>
  <c r="U228" i="17"/>
  <c r="I228" i="17"/>
  <c r="U227" i="17"/>
  <c r="J227" i="17"/>
  <c r="G227" i="17"/>
  <c r="F227" i="17"/>
  <c r="E227" i="17"/>
  <c r="U226" i="17"/>
  <c r="H226" i="17"/>
  <c r="K226" i="17" s="1"/>
  <c r="U225" i="17"/>
  <c r="H225" i="17"/>
  <c r="K225" i="17" s="1"/>
  <c r="U224" i="17"/>
  <c r="H224" i="17"/>
  <c r="K224" i="17" s="1"/>
  <c r="V223" i="17"/>
  <c r="S223" i="17"/>
  <c r="Q223" i="17"/>
  <c r="H223" i="17"/>
  <c r="K223" i="17" s="1"/>
  <c r="T222" i="17"/>
  <c r="W222" i="17" s="1"/>
  <c r="H222" i="17"/>
  <c r="K222" i="17" s="1"/>
  <c r="T221" i="17"/>
  <c r="W221" i="17" s="1"/>
  <c r="H221" i="17"/>
  <c r="K221" i="17" s="1"/>
  <c r="T220" i="17"/>
  <c r="W220" i="17" s="1"/>
  <c r="H220" i="17"/>
  <c r="K220" i="17" s="1"/>
  <c r="T219" i="17"/>
  <c r="W219" i="17" s="1"/>
  <c r="H219" i="17"/>
  <c r="K219" i="17" s="1"/>
  <c r="T218" i="17"/>
  <c r="W218" i="17" s="1"/>
  <c r="H218" i="17"/>
  <c r="K218" i="17" s="1"/>
  <c r="T217" i="17"/>
  <c r="W217" i="17" s="1"/>
  <c r="H217" i="17"/>
  <c r="K217" i="17" s="1"/>
  <c r="T216" i="17"/>
  <c r="W216" i="17" s="1"/>
  <c r="H216" i="17"/>
  <c r="K216" i="17" s="1"/>
  <c r="T215" i="17"/>
  <c r="W215" i="17" s="1"/>
  <c r="H215" i="17"/>
  <c r="K215" i="17" s="1"/>
  <c r="T214" i="17"/>
  <c r="W214" i="17" s="1"/>
  <c r="H214" i="17"/>
  <c r="K214" i="17" s="1"/>
  <c r="T213" i="17"/>
  <c r="W213" i="17" s="1"/>
  <c r="H213" i="17"/>
  <c r="K213" i="17" s="1"/>
  <c r="T212" i="17"/>
  <c r="W212" i="17" s="1"/>
  <c r="H212" i="17"/>
  <c r="K212" i="17" s="1"/>
  <c r="T211" i="17"/>
  <c r="W211" i="17" s="1"/>
  <c r="H211" i="17"/>
  <c r="K211" i="17" s="1"/>
  <c r="T210" i="17"/>
  <c r="W210" i="17" s="1"/>
  <c r="H210" i="17"/>
  <c r="K210" i="17" s="1"/>
  <c r="T209" i="17"/>
  <c r="W209" i="17" s="1"/>
  <c r="H209" i="17"/>
  <c r="K209" i="17" s="1"/>
  <c r="T208" i="17"/>
  <c r="W208" i="17" s="1"/>
  <c r="H208" i="17"/>
  <c r="K208" i="17" s="1"/>
  <c r="T207" i="17"/>
  <c r="W207" i="17" s="1"/>
  <c r="H207" i="17"/>
  <c r="K207" i="17" s="1"/>
  <c r="T206" i="17"/>
  <c r="W206" i="17" s="1"/>
  <c r="H206" i="17"/>
  <c r="K206" i="17" s="1"/>
  <c r="T205" i="17"/>
  <c r="W205" i="17" s="1"/>
  <c r="H205" i="17"/>
  <c r="K205" i="17" s="1"/>
  <c r="V204" i="17"/>
  <c r="T204" i="17"/>
  <c r="S204" i="17"/>
  <c r="Q204" i="17"/>
  <c r="H204" i="17"/>
  <c r="K204" i="17" s="1"/>
  <c r="H203" i="17"/>
  <c r="K203" i="17" s="1"/>
  <c r="H202" i="17"/>
  <c r="K202" i="17" s="1"/>
  <c r="J201" i="17"/>
  <c r="G201" i="17"/>
  <c r="E201" i="17"/>
  <c r="H200" i="17"/>
  <c r="I200" i="17" s="1"/>
  <c r="H199" i="17"/>
  <c r="I199" i="17" s="1"/>
  <c r="H198" i="17"/>
  <c r="I198" i="17" s="1"/>
  <c r="H197" i="17"/>
  <c r="I197" i="17" s="1"/>
  <c r="H196" i="17"/>
  <c r="I196" i="17" s="1"/>
  <c r="H195" i="17"/>
  <c r="I195" i="17" s="1"/>
  <c r="H194" i="17"/>
  <c r="I194" i="17" s="1"/>
  <c r="H193" i="17"/>
  <c r="I193" i="17" s="1"/>
  <c r="H192" i="17"/>
  <c r="I192" i="17" s="1"/>
  <c r="H191" i="17"/>
  <c r="I191" i="17" s="1"/>
  <c r="H190" i="17"/>
  <c r="I190" i="17" s="1"/>
  <c r="H189" i="17"/>
  <c r="I189" i="17" s="1"/>
  <c r="H188" i="17"/>
  <c r="I188" i="17" s="1"/>
  <c r="H187" i="17"/>
  <c r="I187" i="17" s="1"/>
  <c r="H186" i="17"/>
  <c r="I186" i="17" s="1"/>
  <c r="H185" i="17"/>
  <c r="I185" i="17" s="1"/>
  <c r="H184" i="17"/>
  <c r="I184" i="17" s="1"/>
  <c r="V183" i="17"/>
  <c r="S183" i="17"/>
  <c r="Q183" i="17"/>
  <c r="H183" i="17"/>
  <c r="T182" i="17"/>
  <c r="W182" i="17" s="1"/>
  <c r="J182" i="17"/>
  <c r="H182" i="17"/>
  <c r="G182" i="17"/>
  <c r="F182" i="17"/>
  <c r="E182" i="17"/>
  <c r="T181" i="17"/>
  <c r="W181" i="17" s="1"/>
  <c r="I181" i="17"/>
  <c r="T180" i="17"/>
  <c r="W180" i="17" s="1"/>
  <c r="I180" i="17"/>
  <c r="T179" i="17"/>
  <c r="W179" i="17" s="1"/>
  <c r="I179" i="17"/>
  <c r="T178" i="17"/>
  <c r="W178" i="17" s="1"/>
  <c r="I178" i="17"/>
  <c r="T177" i="17"/>
  <c r="W177" i="17" s="1"/>
  <c r="I177" i="17"/>
  <c r="T176" i="17"/>
  <c r="W176" i="17" s="1"/>
  <c r="I176" i="17"/>
  <c r="T175" i="17"/>
  <c r="W175" i="17" s="1"/>
  <c r="I175" i="17"/>
  <c r="T174" i="17"/>
  <c r="W174" i="17" s="1"/>
  <c r="I174" i="17"/>
  <c r="T173" i="17"/>
  <c r="W173" i="17" s="1"/>
  <c r="I173" i="17"/>
  <c r="T172" i="17"/>
  <c r="W172" i="17" s="1"/>
  <c r="I172" i="17"/>
  <c r="T171" i="17"/>
  <c r="W171" i="17" s="1"/>
  <c r="I171" i="17"/>
  <c r="T170" i="17"/>
  <c r="W170" i="17" s="1"/>
  <c r="I170" i="17"/>
  <c r="T169" i="17"/>
  <c r="W169" i="17" s="1"/>
  <c r="I169" i="17"/>
  <c r="T168" i="17"/>
  <c r="W168" i="17" s="1"/>
  <c r="I168" i="17"/>
  <c r="T167" i="17"/>
  <c r="W167" i="17" s="1"/>
  <c r="I167" i="17"/>
  <c r="T166" i="17"/>
  <c r="W166" i="17" s="1"/>
  <c r="I166" i="17"/>
  <c r="T165" i="17"/>
  <c r="W165" i="17" s="1"/>
  <c r="I165" i="17"/>
  <c r="T164" i="17"/>
  <c r="W164" i="17" s="1"/>
  <c r="I164" i="17"/>
  <c r="T163" i="17"/>
  <c r="W163" i="17" s="1"/>
  <c r="I163" i="17"/>
  <c r="T162" i="17"/>
  <c r="W162" i="17" s="1"/>
  <c r="I162" i="17"/>
  <c r="T161" i="17"/>
  <c r="W161" i="17" s="1"/>
  <c r="I161" i="17"/>
  <c r="T160" i="17"/>
  <c r="W160" i="17" s="1"/>
  <c r="I160" i="17"/>
  <c r="T159" i="17"/>
  <c r="W159" i="17" s="1"/>
  <c r="I159" i="17"/>
  <c r="T158" i="17"/>
  <c r="W158" i="17" s="1"/>
  <c r="I158" i="17"/>
  <c r="V157" i="17"/>
  <c r="T157" i="17"/>
  <c r="S157" i="17"/>
  <c r="Q157" i="17"/>
  <c r="I157" i="17"/>
  <c r="I156" i="17"/>
  <c r="I155" i="17"/>
  <c r="J154" i="17"/>
  <c r="G154" i="17"/>
  <c r="E154" i="17"/>
  <c r="H153" i="17"/>
  <c r="I153" i="17" s="1"/>
  <c r="H152" i="17"/>
  <c r="I152" i="17" s="1"/>
  <c r="H151" i="17"/>
  <c r="I151" i="17" s="1"/>
  <c r="H150" i="17"/>
  <c r="I150" i="17" s="1"/>
  <c r="H149" i="17"/>
  <c r="I149" i="17" s="1"/>
  <c r="H148" i="17"/>
  <c r="I148" i="17" s="1"/>
  <c r="H147" i="17"/>
  <c r="I147" i="17" s="1"/>
  <c r="H146" i="17"/>
  <c r="I146" i="17" s="1"/>
  <c r="H145" i="17"/>
  <c r="I145" i="17" s="1"/>
  <c r="H144" i="17"/>
  <c r="I144" i="17" s="1"/>
  <c r="V143" i="17"/>
  <c r="T143" i="17"/>
  <c r="S143" i="17"/>
  <c r="R143" i="17"/>
  <c r="Q143" i="17"/>
  <c r="H143" i="17"/>
  <c r="I143" i="17" s="1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G130" i="17"/>
  <c r="F130" i="17"/>
  <c r="E130" i="17"/>
  <c r="H129" i="17"/>
  <c r="K129" i="17" s="1"/>
  <c r="H128" i="17"/>
  <c r="K128" i="17" s="1"/>
  <c r="H127" i="17"/>
  <c r="K127" i="17" s="1"/>
  <c r="H126" i="17"/>
  <c r="K126" i="17" s="1"/>
  <c r="H125" i="17"/>
  <c r="K125" i="17" s="1"/>
  <c r="H124" i="17"/>
  <c r="K124" i="17" s="1"/>
  <c r="H123" i="17"/>
  <c r="K123" i="17" s="1"/>
  <c r="V122" i="17"/>
  <c r="S122" i="17"/>
  <c r="R122" i="17"/>
  <c r="Q122" i="17"/>
  <c r="H122" i="17"/>
  <c r="K122" i="17" s="1"/>
  <c r="T121" i="17"/>
  <c r="W121" i="17" s="1"/>
  <c r="J121" i="17"/>
  <c r="H121" i="17"/>
  <c r="G121" i="17"/>
  <c r="F121" i="17"/>
  <c r="E121" i="17"/>
  <c r="T120" i="17"/>
  <c r="W120" i="17" s="1"/>
  <c r="I120" i="17"/>
  <c r="T119" i="17"/>
  <c r="W119" i="17" s="1"/>
  <c r="I119" i="17"/>
  <c r="T118" i="17"/>
  <c r="W118" i="17" s="1"/>
  <c r="I118" i="17"/>
  <c r="T117" i="17"/>
  <c r="W117" i="17" s="1"/>
  <c r="I117" i="17"/>
  <c r="T116" i="17"/>
  <c r="W116" i="17" s="1"/>
  <c r="I116" i="17"/>
  <c r="T115" i="17"/>
  <c r="W115" i="17" s="1"/>
  <c r="I115" i="17"/>
  <c r="T114" i="17"/>
  <c r="W114" i="17" s="1"/>
  <c r="I114" i="17"/>
  <c r="T113" i="17"/>
  <c r="W113" i="17" s="1"/>
  <c r="I113" i="17"/>
  <c r="T112" i="17"/>
  <c r="W112" i="17" s="1"/>
  <c r="I112" i="17"/>
  <c r="T111" i="17"/>
  <c r="W111" i="17" s="1"/>
  <c r="I111" i="17"/>
  <c r="T110" i="17"/>
  <c r="W110" i="17" s="1"/>
  <c r="I110" i="17"/>
  <c r="T109" i="17"/>
  <c r="W109" i="17" s="1"/>
  <c r="I109" i="17"/>
  <c r="T108" i="17"/>
  <c r="W108" i="17" s="1"/>
  <c r="I108" i="17"/>
  <c r="T107" i="17"/>
  <c r="W107" i="17" s="1"/>
  <c r="I107" i="17"/>
  <c r="T106" i="17"/>
  <c r="W106" i="17" s="1"/>
  <c r="I106" i="17"/>
  <c r="V105" i="17"/>
  <c r="S105" i="17"/>
  <c r="Q105" i="17"/>
  <c r="I105" i="17"/>
  <c r="T104" i="17"/>
  <c r="W104" i="17" s="1"/>
  <c r="I104" i="17"/>
  <c r="T103" i="17"/>
  <c r="W103" i="17" s="1"/>
  <c r="I103" i="17"/>
  <c r="T102" i="17"/>
  <c r="W102" i="17" s="1"/>
  <c r="I102" i="17"/>
  <c r="T101" i="17"/>
  <c r="W101" i="17" s="1"/>
  <c r="I101" i="17"/>
  <c r="T100" i="17"/>
  <c r="W100" i="17" s="1"/>
  <c r="J100" i="17"/>
  <c r="H100" i="17"/>
  <c r="G100" i="17"/>
  <c r="F100" i="17"/>
  <c r="T99" i="17"/>
  <c r="W99" i="17" s="1"/>
  <c r="I99" i="17"/>
  <c r="T98" i="17"/>
  <c r="W98" i="17" s="1"/>
  <c r="I98" i="17"/>
  <c r="T97" i="17"/>
  <c r="W97" i="17" s="1"/>
  <c r="I97" i="17"/>
  <c r="T96" i="17"/>
  <c r="W96" i="17" s="1"/>
  <c r="I96" i="17"/>
  <c r="T95" i="17"/>
  <c r="W95" i="17" s="1"/>
  <c r="I95" i="17"/>
  <c r="T94" i="17"/>
  <c r="W94" i="17" s="1"/>
  <c r="I94" i="17"/>
  <c r="T93" i="17"/>
  <c r="W93" i="17" s="1"/>
  <c r="I93" i="17"/>
  <c r="T92" i="17"/>
  <c r="W92" i="17" s="1"/>
  <c r="I92" i="17"/>
  <c r="T91" i="17"/>
  <c r="W91" i="17" s="1"/>
  <c r="I91" i="17"/>
  <c r="T90" i="17"/>
  <c r="W90" i="17" s="1"/>
  <c r="I90" i="17"/>
  <c r="T89" i="17"/>
  <c r="W89" i="17" s="1"/>
  <c r="I89" i="17"/>
  <c r="T88" i="17"/>
  <c r="W88" i="17" s="1"/>
  <c r="I88" i="17"/>
  <c r="T87" i="17"/>
  <c r="W87" i="17" s="1"/>
  <c r="I87" i="17"/>
  <c r="T86" i="17"/>
  <c r="W86" i="17" s="1"/>
  <c r="I86" i="17"/>
  <c r="T85" i="17"/>
  <c r="W85" i="17" s="1"/>
  <c r="I85" i="17"/>
  <c r="T84" i="17"/>
  <c r="W84" i="17" s="1"/>
  <c r="I84" i="17"/>
  <c r="V83" i="17"/>
  <c r="S83" i="17"/>
  <c r="Q83" i="17"/>
  <c r="I83" i="17"/>
  <c r="T82" i="17"/>
  <c r="W82" i="17" s="1"/>
  <c r="I82" i="17"/>
  <c r="T81" i="17"/>
  <c r="W81" i="17" s="1"/>
  <c r="I81" i="17"/>
  <c r="T80" i="17"/>
  <c r="W80" i="17" s="1"/>
  <c r="I80" i="17"/>
  <c r="T79" i="17"/>
  <c r="W79" i="17" s="1"/>
  <c r="I79" i="17"/>
  <c r="T78" i="17"/>
  <c r="W78" i="17" s="1"/>
  <c r="J78" i="17"/>
  <c r="G78" i="17"/>
  <c r="F78" i="17"/>
  <c r="E78" i="17"/>
  <c r="T77" i="17"/>
  <c r="W77" i="17" s="1"/>
  <c r="H77" i="17"/>
  <c r="K77" i="17" s="1"/>
  <c r="T76" i="17"/>
  <c r="W76" i="17" s="1"/>
  <c r="H76" i="17"/>
  <c r="K76" i="17" s="1"/>
  <c r="T75" i="17"/>
  <c r="W75" i="17" s="1"/>
  <c r="H75" i="17"/>
  <c r="K75" i="17" s="1"/>
  <c r="T74" i="17"/>
  <c r="W74" i="17" s="1"/>
  <c r="H74" i="17"/>
  <c r="K74" i="17" s="1"/>
  <c r="T73" i="17"/>
  <c r="W73" i="17" s="1"/>
  <c r="H73" i="17"/>
  <c r="K73" i="17" s="1"/>
  <c r="T72" i="17"/>
  <c r="W72" i="17" s="1"/>
  <c r="H72" i="17"/>
  <c r="K72" i="17" s="1"/>
  <c r="T71" i="17"/>
  <c r="W71" i="17" s="1"/>
  <c r="H71" i="17"/>
  <c r="K71" i="17" s="1"/>
  <c r="T70" i="17"/>
  <c r="W70" i="17" s="1"/>
  <c r="H70" i="17"/>
  <c r="K70" i="17" s="1"/>
  <c r="T69" i="17"/>
  <c r="W69" i="17" s="1"/>
  <c r="H69" i="17"/>
  <c r="K69" i="17" s="1"/>
  <c r="T68" i="17"/>
  <c r="W68" i="17" s="1"/>
  <c r="H68" i="17"/>
  <c r="K68" i="17" s="1"/>
  <c r="T67" i="17"/>
  <c r="W67" i="17" s="1"/>
  <c r="H67" i="17"/>
  <c r="K67" i="17" s="1"/>
  <c r="T66" i="17"/>
  <c r="W66" i="17" s="1"/>
  <c r="H66" i="17"/>
  <c r="K66" i="17" s="1"/>
  <c r="T65" i="17"/>
  <c r="W65" i="17" s="1"/>
  <c r="H65" i="17"/>
  <c r="K65" i="17" s="1"/>
  <c r="T64" i="17"/>
  <c r="W64" i="17" s="1"/>
  <c r="H64" i="17"/>
  <c r="K64" i="17" s="1"/>
  <c r="T63" i="17"/>
  <c r="W63" i="17" s="1"/>
  <c r="H63" i="17"/>
  <c r="K63" i="17" s="1"/>
  <c r="T62" i="17"/>
  <c r="W62" i="17" s="1"/>
  <c r="H62" i="17"/>
  <c r="K62" i="17" s="1"/>
  <c r="V61" i="17"/>
  <c r="T61" i="17"/>
  <c r="S61" i="17"/>
  <c r="R61" i="17"/>
  <c r="Q61" i="17"/>
  <c r="H61" i="17"/>
  <c r="K61" i="17" s="1"/>
  <c r="H60" i="17"/>
  <c r="K60" i="17" s="1"/>
  <c r="H59" i="17"/>
  <c r="K59" i="17" s="1"/>
  <c r="H58" i="17"/>
  <c r="K58" i="17" s="1"/>
  <c r="H57" i="17"/>
  <c r="K57" i="17" s="1"/>
  <c r="H56" i="17"/>
  <c r="K56" i="17" s="1"/>
  <c r="H55" i="17"/>
  <c r="K55" i="17" s="1"/>
  <c r="H54" i="17"/>
  <c r="K54" i="17" s="1"/>
  <c r="H53" i="17"/>
  <c r="K53" i="17" s="1"/>
  <c r="H52" i="17"/>
  <c r="K52" i="17" s="1"/>
  <c r="H51" i="17"/>
  <c r="K51" i="17" s="1"/>
  <c r="H50" i="17"/>
  <c r="K50" i="17" s="1"/>
  <c r="H49" i="17"/>
  <c r="K49" i="17" s="1"/>
  <c r="H48" i="17"/>
  <c r="K48" i="17" s="1"/>
  <c r="H47" i="17"/>
  <c r="K47" i="17" s="1"/>
  <c r="J46" i="17"/>
  <c r="H46" i="17"/>
  <c r="G46" i="17"/>
  <c r="F46" i="17"/>
  <c r="I45" i="17"/>
  <c r="I44" i="17"/>
  <c r="I43" i="17"/>
  <c r="I42" i="17"/>
  <c r="I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I26" i="17"/>
  <c r="I25" i="17"/>
  <c r="J24" i="17"/>
  <c r="G24" i="17"/>
  <c r="F24" i="17"/>
  <c r="E24" i="17"/>
  <c r="H23" i="17"/>
  <c r="K23" i="17" s="1"/>
  <c r="H22" i="17"/>
  <c r="K22" i="17" s="1"/>
  <c r="H21" i="17"/>
  <c r="K21" i="17" s="1"/>
  <c r="H20" i="17"/>
  <c r="K20" i="17" s="1"/>
  <c r="H19" i="17"/>
  <c r="K19" i="17" s="1"/>
  <c r="H18" i="17"/>
  <c r="K18" i="17" s="1"/>
  <c r="H17" i="17"/>
  <c r="K17" i="17" s="1"/>
  <c r="H16" i="17"/>
  <c r="K16" i="17" s="1"/>
  <c r="H15" i="17"/>
  <c r="K15" i="17" s="1"/>
  <c r="H14" i="17"/>
  <c r="K14" i="17" s="1"/>
  <c r="H13" i="17"/>
  <c r="K13" i="17" s="1"/>
  <c r="H12" i="17"/>
  <c r="K12" i="17" s="1"/>
  <c r="H11" i="17"/>
  <c r="K11" i="17" s="1"/>
  <c r="H10" i="17"/>
  <c r="K10" i="17" s="1"/>
  <c r="H9" i="17"/>
  <c r="K9" i="17" s="1"/>
  <c r="H8" i="17"/>
  <c r="K8" i="17" s="1"/>
  <c r="H7" i="17"/>
  <c r="K7" i="17" s="1"/>
  <c r="I131" i="17" l="1"/>
  <c r="K131" i="17"/>
  <c r="I139" i="17"/>
  <c r="K139" i="17"/>
  <c r="I135" i="17"/>
  <c r="K135" i="17"/>
  <c r="I132" i="17"/>
  <c r="K132" i="17"/>
  <c r="I140" i="17"/>
  <c r="K140" i="17"/>
  <c r="K149" i="17"/>
  <c r="K130" i="17"/>
  <c r="I133" i="17"/>
  <c r="K133" i="17"/>
  <c r="I141" i="17"/>
  <c r="K141" i="17"/>
  <c r="I134" i="17"/>
  <c r="K134" i="17"/>
  <c r="I142" i="17"/>
  <c r="K142" i="17"/>
  <c r="K145" i="17"/>
  <c r="I136" i="17"/>
  <c r="K136" i="17"/>
  <c r="K146" i="17"/>
  <c r="I137" i="17"/>
  <c r="K137" i="17"/>
  <c r="I138" i="17"/>
  <c r="K138" i="17"/>
  <c r="W330" i="17"/>
  <c r="K335" i="17"/>
  <c r="W306" i="17"/>
  <c r="W223" i="17"/>
  <c r="W183" i="17"/>
  <c r="W122" i="17"/>
  <c r="W105" i="17"/>
  <c r="W83" i="17"/>
  <c r="K192" i="17"/>
  <c r="K195" i="17"/>
  <c r="K198" i="17"/>
  <c r="K184" i="17"/>
  <c r="K187" i="17"/>
  <c r="K190" i="17"/>
  <c r="K196" i="17"/>
  <c r="K199" i="17"/>
  <c r="K188" i="17"/>
  <c r="K191" i="17"/>
  <c r="K194" i="17"/>
  <c r="K200" i="17"/>
  <c r="K186" i="17"/>
  <c r="K152" i="17"/>
  <c r="K144" i="17"/>
  <c r="K150" i="17"/>
  <c r="K153" i="17"/>
  <c r="K78" i="17"/>
  <c r="I123" i="17"/>
  <c r="K24" i="17"/>
  <c r="K143" i="17"/>
  <c r="K147" i="17"/>
  <c r="K183" i="17"/>
  <c r="K185" i="17"/>
  <c r="K193" i="17"/>
  <c r="K148" i="17"/>
  <c r="K260" i="17"/>
  <c r="K151" i="17"/>
  <c r="K189" i="17"/>
  <c r="K197" i="17"/>
  <c r="K227" i="17"/>
  <c r="K307" i="17"/>
  <c r="I308" i="17"/>
  <c r="I53" i="17"/>
  <c r="I67" i="17"/>
  <c r="I75" i="17"/>
  <c r="I10" i="17"/>
  <c r="I14" i="17"/>
  <c r="I18" i="17"/>
  <c r="I22" i="17"/>
  <c r="I126" i="17"/>
  <c r="I211" i="17"/>
  <c r="I219" i="17"/>
  <c r="I224" i="17"/>
  <c r="I246" i="17"/>
  <c r="I254" i="17"/>
  <c r="I256" i="17"/>
  <c r="I312" i="17"/>
  <c r="I316" i="17"/>
  <c r="I320" i="17"/>
  <c r="I324" i="17"/>
  <c r="I328" i="17"/>
  <c r="I331" i="17"/>
  <c r="I214" i="17"/>
  <c r="I222" i="17"/>
  <c r="I249" i="17"/>
  <c r="I259" i="17"/>
  <c r="I11" i="17"/>
  <c r="I19" i="17"/>
  <c r="I209" i="17"/>
  <c r="I217" i="17"/>
  <c r="I244" i="17"/>
  <c r="I252" i="17"/>
  <c r="I309" i="17"/>
  <c r="I313" i="17"/>
  <c r="I317" i="17"/>
  <c r="I321" i="17"/>
  <c r="I325" i="17"/>
  <c r="I329" i="17"/>
  <c r="I334" i="17"/>
  <c r="I57" i="17"/>
  <c r="I204" i="17"/>
  <c r="I58" i="17"/>
  <c r="I51" i="17"/>
  <c r="I59" i="17"/>
  <c r="I70" i="17"/>
  <c r="I129" i="17"/>
  <c r="I212" i="17"/>
  <c r="I220" i="17"/>
  <c r="I225" i="17"/>
  <c r="I247" i="17"/>
  <c r="I257" i="17"/>
  <c r="I127" i="17"/>
  <c r="I206" i="17"/>
  <c r="I7" i="17"/>
  <c r="I15" i="17"/>
  <c r="I23" i="17"/>
  <c r="I50" i="17"/>
  <c r="I128" i="17"/>
  <c r="I8" i="17"/>
  <c r="I12" i="17"/>
  <c r="I16" i="17"/>
  <c r="I20" i="17"/>
  <c r="I52" i="17"/>
  <c r="I207" i="17"/>
  <c r="I215" i="17"/>
  <c r="I223" i="17"/>
  <c r="I242" i="17"/>
  <c r="I250" i="17"/>
  <c r="I310" i="17"/>
  <c r="I314" i="17"/>
  <c r="I318" i="17"/>
  <c r="I322" i="17"/>
  <c r="I326" i="17"/>
  <c r="I330" i="17"/>
  <c r="I332" i="17"/>
  <c r="I65" i="17"/>
  <c r="I63" i="17"/>
  <c r="I71" i="17"/>
  <c r="I210" i="17"/>
  <c r="I245" i="17"/>
  <c r="I253" i="17"/>
  <c r="I13" i="17"/>
  <c r="I17" i="17"/>
  <c r="I21" i="17"/>
  <c r="I54" i="17"/>
  <c r="I124" i="17"/>
  <c r="I205" i="17"/>
  <c r="I213" i="17"/>
  <c r="I221" i="17"/>
  <c r="I226" i="17"/>
  <c r="I248" i="17"/>
  <c r="I258" i="17"/>
  <c r="I311" i="17"/>
  <c r="I315" i="17"/>
  <c r="I319" i="17"/>
  <c r="I323" i="17"/>
  <c r="I327" i="17"/>
  <c r="I61" i="17"/>
  <c r="I218" i="17"/>
  <c r="I255" i="17"/>
  <c r="I47" i="17"/>
  <c r="I64" i="17"/>
  <c r="I68" i="17"/>
  <c r="I72" i="17"/>
  <c r="I76" i="17"/>
  <c r="I122" i="17"/>
  <c r="I125" i="17"/>
  <c r="I203" i="17"/>
  <c r="I208" i="17"/>
  <c r="I216" i="17"/>
  <c r="I243" i="17"/>
  <c r="I251" i="17"/>
  <c r="I333" i="17"/>
  <c r="U411" i="17"/>
  <c r="U308" i="17"/>
  <c r="U309" i="17"/>
  <c r="U313" i="17"/>
  <c r="U316" i="17"/>
  <c r="U320" i="17"/>
  <c r="U324" i="17"/>
  <c r="U317" i="17"/>
  <c r="U321" i="17"/>
  <c r="U325" i="17"/>
  <c r="U329" i="17"/>
  <c r="U307" i="17"/>
  <c r="U311" i="17"/>
  <c r="U315" i="17"/>
  <c r="U319" i="17"/>
  <c r="U323" i="17"/>
  <c r="U327" i="17"/>
  <c r="U291" i="17"/>
  <c r="U299" i="17"/>
  <c r="U297" i="17"/>
  <c r="U305" i="17"/>
  <c r="U303" i="17"/>
  <c r="U302" i="17"/>
  <c r="U295" i="17"/>
  <c r="U290" i="17"/>
  <c r="U294" i="17"/>
  <c r="U301" i="17"/>
  <c r="U215" i="17"/>
  <c r="U219" i="17"/>
  <c r="U207" i="17"/>
  <c r="U210" i="17"/>
  <c r="U218" i="17"/>
  <c r="U205" i="17"/>
  <c r="U213" i="17"/>
  <c r="U221" i="17"/>
  <c r="U216" i="17"/>
  <c r="U211" i="17"/>
  <c r="U206" i="17"/>
  <c r="U214" i="17"/>
  <c r="U222" i="17"/>
  <c r="U209" i="17"/>
  <c r="U217" i="17"/>
  <c r="U208" i="17"/>
  <c r="U212" i="17"/>
  <c r="U220" i="17"/>
  <c r="U161" i="17"/>
  <c r="U165" i="17"/>
  <c r="U169" i="17"/>
  <c r="U173" i="17"/>
  <c r="U177" i="17"/>
  <c r="U181" i="17"/>
  <c r="U168" i="17"/>
  <c r="U172" i="17"/>
  <c r="U182" i="17"/>
  <c r="U160" i="17"/>
  <c r="U164" i="17"/>
  <c r="U176" i="17"/>
  <c r="U180" i="17"/>
  <c r="U158" i="17"/>
  <c r="U162" i="17"/>
  <c r="U166" i="17"/>
  <c r="U170" i="17"/>
  <c r="U174" i="17"/>
  <c r="U178" i="17"/>
  <c r="U159" i="17"/>
  <c r="U163" i="17"/>
  <c r="U167" i="17"/>
  <c r="U171" i="17"/>
  <c r="U175" i="17"/>
  <c r="U179" i="17"/>
  <c r="U107" i="17"/>
  <c r="U119" i="17"/>
  <c r="U108" i="17"/>
  <c r="U112" i="17"/>
  <c r="U116" i="17"/>
  <c r="U120" i="17"/>
  <c r="U121" i="17"/>
  <c r="U109" i="17"/>
  <c r="U113" i="17"/>
  <c r="U117" i="17"/>
  <c r="U115" i="17"/>
  <c r="U111" i="17"/>
  <c r="U106" i="17"/>
  <c r="U110" i="17"/>
  <c r="U114" i="17"/>
  <c r="U118" i="17"/>
  <c r="U84" i="17"/>
  <c r="U92" i="17"/>
  <c r="U104" i="17"/>
  <c r="U100" i="17"/>
  <c r="U87" i="17"/>
  <c r="U95" i="17"/>
  <c r="U90" i="17"/>
  <c r="U102" i="17"/>
  <c r="U88" i="17"/>
  <c r="U96" i="17"/>
  <c r="U91" i="17"/>
  <c r="U99" i="17"/>
  <c r="U103" i="17"/>
  <c r="U86" i="17"/>
  <c r="U94" i="17"/>
  <c r="U98" i="17"/>
  <c r="U85" i="17"/>
  <c r="U93" i="17"/>
  <c r="U89" i="17"/>
  <c r="U97" i="17"/>
  <c r="U101" i="17"/>
  <c r="U63" i="17"/>
  <c r="U67" i="17"/>
  <c r="U71" i="17"/>
  <c r="U75" i="17"/>
  <c r="U82" i="17"/>
  <c r="U64" i="17"/>
  <c r="U68" i="17"/>
  <c r="U72" i="17"/>
  <c r="U76" i="17"/>
  <c r="U79" i="17"/>
  <c r="U65" i="17"/>
  <c r="U73" i="17"/>
  <c r="U80" i="17"/>
  <c r="U78" i="17"/>
  <c r="U77" i="17"/>
  <c r="U62" i="17"/>
  <c r="U66" i="17"/>
  <c r="U70" i="17"/>
  <c r="U74" i="17"/>
  <c r="U69" i="17"/>
  <c r="U81" i="17"/>
  <c r="U61" i="17"/>
  <c r="I77" i="17"/>
  <c r="I69" i="17"/>
  <c r="I46" i="17"/>
  <c r="I74" i="17"/>
  <c r="I66" i="17"/>
  <c r="I60" i="17"/>
  <c r="I73" i="17"/>
  <c r="I49" i="17"/>
  <c r="I56" i="17"/>
  <c r="I48" i="17"/>
  <c r="I55" i="17"/>
  <c r="I62" i="17"/>
  <c r="U288" i="17"/>
  <c r="U404" i="17"/>
  <c r="U389" i="17"/>
  <c r="F413" i="17"/>
  <c r="K413" i="17" s="1"/>
  <c r="F241" i="17"/>
  <c r="I295" i="17"/>
  <c r="I100" i="17"/>
  <c r="I182" i="17"/>
  <c r="I277" i="17"/>
  <c r="U371" i="17"/>
  <c r="U254" i="17"/>
  <c r="I307" i="17"/>
  <c r="T183" i="17"/>
  <c r="U183" i="17" s="1"/>
  <c r="U204" i="17"/>
  <c r="I121" i="17"/>
  <c r="R157" i="17"/>
  <c r="U293" i="17"/>
  <c r="U354" i="17"/>
  <c r="H24" i="17"/>
  <c r="H130" i="17"/>
  <c r="U157" i="17"/>
  <c r="I241" i="17"/>
  <c r="F154" i="17"/>
  <c r="H78" i="17"/>
  <c r="U143" i="17"/>
  <c r="I154" i="17"/>
  <c r="R254" i="17"/>
  <c r="R223" i="17"/>
  <c r="U328" i="17"/>
  <c r="T83" i="17"/>
  <c r="R105" i="17"/>
  <c r="T306" i="17"/>
  <c r="U306" i="17" s="1"/>
  <c r="U289" i="17"/>
  <c r="U292" i="17"/>
  <c r="I9" i="17"/>
  <c r="F201" i="17"/>
  <c r="U312" i="17"/>
  <c r="R204" i="17"/>
  <c r="H154" i="17"/>
  <c r="T105" i="17"/>
  <c r="R354" i="17"/>
  <c r="T122" i="17"/>
  <c r="H201" i="17"/>
  <c r="H227" i="17"/>
  <c r="I202" i="17"/>
  <c r="I183" i="17"/>
  <c r="I201" i="17" s="1"/>
  <c r="F307" i="17"/>
  <c r="R288" i="17"/>
  <c r="U298" i="17"/>
  <c r="T330" i="17"/>
  <c r="U330" i="17" s="1"/>
  <c r="H335" i="17"/>
  <c r="I335" i="17" s="1"/>
  <c r="T223" i="17"/>
  <c r="U223" i="17" s="1"/>
  <c r="H260" i="17"/>
  <c r="U296" i="17"/>
  <c r="U300" i="17"/>
  <c r="U304" i="17"/>
  <c r="U310" i="17"/>
  <c r="U314" i="17"/>
  <c r="U318" i="17"/>
  <c r="U322" i="17"/>
  <c r="U326" i="17"/>
  <c r="K201" i="17" l="1"/>
  <c r="K154" i="17"/>
  <c r="I130" i="17"/>
  <c r="I260" i="17"/>
  <c r="U122" i="17"/>
  <c r="I78" i="17"/>
  <c r="U105" i="17"/>
  <c r="U83" i="17"/>
  <c r="I227" i="17"/>
  <c r="I24" i="17"/>
  <c r="C21" i="4" l="1"/>
  <c r="J10" i="12"/>
  <c r="O46" i="12"/>
  <c r="N46" i="12"/>
  <c r="K46" i="12"/>
  <c r="H46" i="12"/>
  <c r="G46" i="12"/>
  <c r="E46" i="12"/>
  <c r="D46" i="12"/>
  <c r="P10" i="12"/>
  <c r="E21" i="4"/>
  <c r="D777" i="16"/>
  <c r="I46" i="12" l="1"/>
  <c r="H43" i="14" l="1"/>
  <c r="D43" i="14"/>
  <c r="I47" i="14" s="1"/>
  <c r="C43" i="14"/>
  <c r="C42" i="13"/>
  <c r="M45" i="12"/>
  <c r="M44" i="12"/>
  <c r="M43" i="12"/>
  <c r="M42" i="12"/>
  <c r="M39" i="12"/>
  <c r="M38" i="12"/>
  <c r="M36" i="12"/>
  <c r="M34" i="12"/>
  <c r="M33" i="12"/>
  <c r="M29" i="12"/>
  <c r="M28" i="12"/>
  <c r="M27" i="12"/>
  <c r="M26" i="12"/>
  <c r="M24" i="12"/>
  <c r="M23" i="12"/>
  <c r="M22" i="12"/>
  <c r="M20" i="12"/>
  <c r="M17" i="12"/>
  <c r="M14" i="12"/>
  <c r="M13" i="12"/>
  <c r="M11" i="12"/>
  <c r="P45" i="12"/>
  <c r="F45" i="12"/>
  <c r="Q45" i="12" s="1"/>
  <c r="P44" i="12"/>
  <c r="F44" i="12"/>
  <c r="Q44" i="12" s="1"/>
  <c r="P43" i="12"/>
  <c r="F43" i="12"/>
  <c r="Q43" i="12" s="1"/>
  <c r="P42" i="12"/>
  <c r="F42" i="12"/>
  <c r="Q42" i="12" s="1"/>
  <c r="P41" i="12"/>
  <c r="L41" i="12"/>
  <c r="M41" i="12" s="1"/>
  <c r="F41" i="12"/>
  <c r="Q41" i="12" s="1"/>
  <c r="P40" i="12"/>
  <c r="L40" i="12"/>
  <c r="M40" i="12" s="1"/>
  <c r="F40" i="12"/>
  <c r="Q40" i="12" s="1"/>
  <c r="P39" i="12"/>
  <c r="F39" i="12"/>
  <c r="Q39" i="12" s="1"/>
  <c r="P38" i="12"/>
  <c r="F38" i="12"/>
  <c r="Q38" i="12" s="1"/>
  <c r="P37" i="12"/>
  <c r="L37" i="12"/>
  <c r="M37" i="12" s="1"/>
  <c r="F37" i="12"/>
  <c r="Q37" i="12" s="1"/>
  <c r="P36" i="12"/>
  <c r="F36" i="12"/>
  <c r="Q36" i="12" s="1"/>
  <c r="P35" i="12"/>
  <c r="L35" i="12"/>
  <c r="M35" i="12" s="1"/>
  <c r="F35" i="12"/>
  <c r="Q35" i="12" s="1"/>
  <c r="P34" i="12"/>
  <c r="F34" i="12"/>
  <c r="Q34" i="12" s="1"/>
  <c r="P33" i="12"/>
  <c r="F33" i="12"/>
  <c r="Q33" i="12" s="1"/>
  <c r="P32" i="12"/>
  <c r="L32" i="12"/>
  <c r="M32" i="12" s="1"/>
  <c r="F32" i="12"/>
  <c r="Q32" i="12" s="1"/>
  <c r="P31" i="12"/>
  <c r="L31" i="12"/>
  <c r="M31" i="12" s="1"/>
  <c r="F31" i="12"/>
  <c r="Q31" i="12" s="1"/>
  <c r="P30" i="12"/>
  <c r="L30" i="12"/>
  <c r="M30" i="12" s="1"/>
  <c r="F30" i="12"/>
  <c r="Q30" i="12" s="1"/>
  <c r="P29" i="12"/>
  <c r="F29" i="12"/>
  <c r="Q29" i="12" s="1"/>
  <c r="P28" i="12"/>
  <c r="F28" i="12"/>
  <c r="Q28" i="12" s="1"/>
  <c r="P27" i="12"/>
  <c r="F27" i="12"/>
  <c r="Q27" i="12" s="1"/>
  <c r="P26" i="12"/>
  <c r="F26" i="12"/>
  <c r="Q26" i="12" s="1"/>
  <c r="P25" i="12"/>
  <c r="L25" i="12"/>
  <c r="M25" i="12" s="1"/>
  <c r="F25" i="12"/>
  <c r="Q25" i="12" s="1"/>
  <c r="P24" i="12"/>
  <c r="F24" i="12"/>
  <c r="Q24" i="12" s="1"/>
  <c r="P23" i="12"/>
  <c r="F23" i="12"/>
  <c r="Q23" i="12" s="1"/>
  <c r="P22" i="12"/>
  <c r="F22" i="12"/>
  <c r="Q22" i="12" s="1"/>
  <c r="P21" i="12"/>
  <c r="L21" i="12"/>
  <c r="M21" i="12" s="1"/>
  <c r="F21" i="12"/>
  <c r="Q21" i="12" s="1"/>
  <c r="P20" i="12"/>
  <c r="F20" i="12"/>
  <c r="Q20" i="12" s="1"/>
  <c r="P19" i="12"/>
  <c r="L19" i="12"/>
  <c r="M19" i="12" s="1"/>
  <c r="F19" i="12"/>
  <c r="Q19" i="12" s="1"/>
  <c r="P18" i="12"/>
  <c r="L18" i="12"/>
  <c r="M18" i="12" s="1"/>
  <c r="F18" i="12"/>
  <c r="Q18" i="12" s="1"/>
  <c r="P17" i="12"/>
  <c r="F17" i="12"/>
  <c r="Q17" i="12" s="1"/>
  <c r="P16" i="12"/>
  <c r="L16" i="12"/>
  <c r="M16" i="12" s="1"/>
  <c r="F16" i="12"/>
  <c r="Q16" i="12" s="1"/>
  <c r="P15" i="12"/>
  <c r="L15" i="12"/>
  <c r="M15" i="12" s="1"/>
  <c r="F15" i="12"/>
  <c r="Q15" i="12" s="1"/>
  <c r="P14" i="12"/>
  <c r="F14" i="12"/>
  <c r="Q14" i="12" s="1"/>
  <c r="P13" i="12"/>
  <c r="F13" i="12"/>
  <c r="Q13" i="12" s="1"/>
  <c r="P12" i="12"/>
  <c r="L12" i="12"/>
  <c r="M12" i="12" s="1"/>
  <c r="F12" i="12"/>
  <c r="Q12" i="12" s="1"/>
  <c r="P11" i="12"/>
  <c r="F11" i="12"/>
  <c r="Q11" i="12" s="1"/>
  <c r="L10" i="12"/>
  <c r="L46" i="12" l="1"/>
  <c r="P46" i="12"/>
  <c r="F46" i="12"/>
  <c r="M10" i="12"/>
  <c r="J13" i="12"/>
  <c r="R13" i="12" s="1"/>
  <c r="J26" i="12"/>
  <c r="R26" i="12" s="1"/>
  <c r="J14" i="12"/>
  <c r="R14" i="12" s="1"/>
  <c r="J28" i="12"/>
  <c r="R28" i="12" s="1"/>
  <c r="J17" i="12"/>
  <c r="R17" i="12" s="1"/>
  <c r="J27" i="12"/>
  <c r="R27" i="12" s="1"/>
  <c r="J20" i="12"/>
  <c r="R20" i="12" s="1"/>
  <c r="J29" i="12"/>
  <c r="R29" i="12" s="1"/>
  <c r="J36" i="12"/>
  <c r="R36" i="12" s="1"/>
  <c r="J16" i="12"/>
  <c r="R16" i="12" s="1"/>
  <c r="J19" i="12"/>
  <c r="R19" i="12" s="1"/>
  <c r="J22" i="12"/>
  <c r="R22" i="12" s="1"/>
  <c r="J23" i="12"/>
  <c r="R23" i="12" s="1"/>
  <c r="J24" i="12"/>
  <c r="R24" i="12" s="1"/>
  <c r="J25" i="12"/>
  <c r="R25" i="12" s="1"/>
  <c r="J33" i="12"/>
  <c r="R33" i="12" s="1"/>
  <c r="J34" i="12"/>
  <c r="R34" i="12" s="1"/>
  <c r="J35" i="12"/>
  <c r="R35" i="12" s="1"/>
  <c r="J38" i="12"/>
  <c r="R38" i="12" s="1"/>
  <c r="J39" i="12"/>
  <c r="R39" i="12" s="1"/>
  <c r="J40" i="12"/>
  <c r="R40" i="12" s="1"/>
  <c r="J11" i="12"/>
  <c r="R11" i="12" s="1"/>
  <c r="J12" i="12"/>
  <c r="R12" i="12" s="1"/>
  <c r="J31" i="12"/>
  <c r="R31" i="12" s="1"/>
  <c r="J42" i="12"/>
  <c r="R42" i="12" s="1"/>
  <c r="J43" i="12"/>
  <c r="R43" i="12" s="1"/>
  <c r="J44" i="12"/>
  <c r="R44" i="12" s="1"/>
  <c r="J45" i="12"/>
  <c r="R45" i="12" s="1"/>
  <c r="J15" i="12"/>
  <c r="R15" i="12" s="1"/>
  <c r="J18" i="12"/>
  <c r="R18" i="12" s="1"/>
  <c r="J21" i="12"/>
  <c r="R21" i="12" s="1"/>
  <c r="J30" i="12"/>
  <c r="R30" i="12" s="1"/>
  <c r="J32" i="12"/>
  <c r="R32" i="12" s="1"/>
  <c r="J37" i="12"/>
  <c r="R37" i="12" s="1"/>
  <c r="J41" i="12"/>
  <c r="R41" i="12" s="1"/>
  <c r="M46" i="12" l="1"/>
  <c r="R10" i="12"/>
  <c r="Q46" i="12"/>
  <c r="R46" i="12"/>
  <c r="J46" i="12"/>
  <c r="F5" i="8" l="1"/>
  <c r="B1" i="8"/>
  <c r="C1" i="8"/>
  <c r="G5" i="8" l="1"/>
  <c r="B5" i="8" s="1"/>
  <c r="B13" i="8" s="1"/>
  <c r="F10" i="8"/>
  <c r="F15" i="8"/>
  <c r="F14" i="8"/>
  <c r="F11" i="8"/>
  <c r="F17" i="8"/>
  <c r="F13" i="8"/>
  <c r="F16" i="8"/>
  <c r="F8" i="8"/>
  <c r="F9" i="8"/>
  <c r="F18" i="8"/>
  <c r="F19" i="8"/>
  <c r="F12" i="8"/>
  <c r="B16" i="8" l="1"/>
  <c r="B8" i="8"/>
  <c r="B17" i="8"/>
  <c r="B15" i="8"/>
  <c r="B18" i="8"/>
  <c r="B9" i="8"/>
  <c r="B19" i="8"/>
  <c r="B11" i="8"/>
  <c r="B12" i="8"/>
  <c r="B10" i="8"/>
  <c r="C5" i="8"/>
  <c r="B14" i="8"/>
  <c r="B6" i="8" l="1"/>
  <c r="F6" i="8"/>
</calcChain>
</file>

<file path=xl/sharedStrings.xml><?xml version="1.0" encoding="utf-8"?>
<sst xmlns="http://schemas.openxmlformats.org/spreadsheetml/2006/main" count="2701" uniqueCount="955">
  <si>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</si>
  <si>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</si>
  <si>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</si>
  <si>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</si>
  <si>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</si>
  <si>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</si>
  <si>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</si>
  <si>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</si>
  <si>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</si>
  <si>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</si>
  <si>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</si>
  <si>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</si>
  <si>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</si>
  <si>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</si>
  <si>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</si>
  <si>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</si>
  <si>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</si>
  <si>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</si>
  <si>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</si>
  <si>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</si>
  <si>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</si>
  <si>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</si>
  <si>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</si>
  <si>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</si>
  <si>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</si>
  <si>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</si>
  <si>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</si>
  <si>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</si>
  <si>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</si>
  <si>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Cost of Collection - NCS</t>
  </si>
  <si>
    <t>S/NO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</si>
  <si>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</si>
  <si>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</si>
  <si>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</si>
  <si>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</si>
  <si>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</si>
  <si>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</si>
  <si>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</si>
  <si>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</si>
  <si>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</si>
  <si>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</si>
  <si>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</si>
  <si>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</si>
  <si>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</si>
  <si>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</si>
  <si>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</si>
  <si>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</si>
  <si>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</si>
  <si>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</si>
  <si>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</si>
  <si>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</si>
  <si>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</si>
  <si>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</si>
  <si>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</si>
  <si>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</si>
  <si>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</si>
  <si>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</si>
  <si>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</si>
  <si>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</si>
  <si>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</si>
  <si>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</si>
  <si>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</si>
  <si>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</si>
  <si>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</si>
  <si>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</si>
  <si>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</si>
  <si>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</si>
  <si>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</si>
  <si>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</si>
  <si>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</si>
  <si>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</si>
  <si>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</si>
  <si>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</si>
  <si>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</si>
  <si>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</si>
  <si>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</si>
  <si>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</si>
  <si>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</si>
  <si>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</si>
  <si>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</si>
  <si>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</si>
  <si>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</si>
  <si>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</si>
  <si>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</si>
  <si>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</si>
  <si>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</si>
  <si>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</si>
  <si>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</si>
  <si>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</si>
  <si>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</si>
  <si>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</si>
  <si>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</si>
  <si>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</si>
  <si>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</si>
  <si>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</si>
  <si>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</si>
  <si>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</si>
  <si>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</si>
  <si>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</si>
  <si>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</si>
  <si>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</si>
  <si>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</si>
  <si>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</si>
  <si>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</si>
  <si>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</si>
  <si>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</si>
  <si>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</si>
  <si>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</si>
  <si>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</si>
  <si>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</si>
  <si>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</si>
  <si>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</si>
  <si>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</si>
  <si>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</si>
  <si>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</si>
  <si>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</si>
  <si>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</si>
  <si>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</si>
  <si>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</si>
  <si>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</si>
  <si>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</si>
  <si>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</si>
  <si>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</si>
  <si>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</si>
  <si>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</si>
  <si>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</si>
  <si>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</si>
  <si>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</si>
  <si>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</si>
  <si>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</si>
  <si>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</si>
  <si>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</si>
  <si>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</si>
  <si>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</si>
  <si>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</si>
  <si>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</si>
  <si>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</si>
  <si>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</si>
  <si>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</si>
  <si>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</si>
  <si>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</si>
  <si>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</si>
  <si>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</si>
  <si>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</si>
  <si>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</si>
  <si>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</si>
  <si>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</si>
  <si>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</si>
  <si>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</si>
  <si>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</si>
  <si>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</si>
  <si>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</si>
  <si>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</si>
  <si>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</si>
  <si>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</si>
  <si>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</si>
  <si>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</si>
  <si>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</si>
  <si>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</si>
  <si>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</si>
  <si>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</si>
  <si>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</si>
  <si>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</si>
  <si>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</si>
  <si>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</si>
  <si>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</si>
  <si>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</si>
  <si>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</si>
  <si>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</si>
  <si>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</si>
  <si>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</si>
  <si>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</si>
  <si>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</si>
  <si>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</si>
  <si>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</si>
  <si>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</si>
  <si>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</si>
  <si>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</si>
  <si>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</si>
  <si>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</si>
  <si>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</si>
  <si>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</si>
  <si>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</si>
  <si>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</si>
  <si>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</si>
  <si>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</si>
  <si>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</si>
  <si>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</si>
  <si>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</si>
  <si>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</si>
  <si>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</si>
  <si>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</si>
  <si>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</si>
  <si>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</si>
  <si>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</si>
  <si>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</si>
  <si>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</si>
  <si>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</si>
  <si>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</si>
  <si>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</si>
  <si>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</si>
  <si>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</si>
  <si>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</si>
  <si>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</si>
  <si>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</si>
  <si>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</si>
  <si>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</si>
  <si>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</si>
  <si>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</si>
  <si>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</si>
  <si>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</si>
  <si>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</si>
  <si>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</si>
  <si>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</si>
  <si>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</si>
  <si>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</si>
  <si>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</si>
  <si>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</si>
  <si>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</si>
  <si>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</si>
  <si>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</si>
  <si>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</si>
  <si>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</si>
  <si>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</si>
  <si>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</si>
  <si>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</si>
  <si>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</si>
  <si>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</si>
  <si>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</si>
  <si>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</si>
  <si>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</si>
  <si>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</si>
  <si>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</si>
  <si>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</si>
  <si>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</si>
  <si>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</si>
  <si>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</si>
  <si>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</si>
  <si>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</si>
  <si>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</si>
  <si>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</si>
  <si>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</si>
  <si>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</si>
  <si>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</si>
  <si>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</si>
  <si>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</si>
  <si>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</si>
  <si>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</si>
  <si>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</si>
  <si>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</si>
  <si>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</si>
  <si>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</si>
  <si>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</si>
  <si>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</si>
  <si>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</si>
  <si>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</si>
  <si>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</si>
  <si>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</si>
  <si>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</si>
  <si>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</si>
  <si>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</si>
  <si>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</si>
  <si>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</si>
  <si>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</si>
  <si>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</si>
  <si>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</si>
  <si>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</si>
  <si>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</si>
  <si>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</si>
  <si>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</si>
  <si>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</si>
  <si>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</si>
  <si>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</si>
  <si>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</si>
  <si>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</si>
  <si>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</si>
  <si>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</si>
  <si>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</si>
  <si>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</si>
  <si>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</si>
  <si>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</si>
  <si>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</si>
  <si>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</si>
  <si>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</si>
  <si>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</si>
  <si>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</si>
  <si>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</si>
  <si>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</si>
  <si>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</si>
  <si>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</si>
  <si>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</si>
  <si>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</si>
  <si>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</si>
  <si>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</si>
  <si>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</si>
  <si>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</si>
  <si>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</si>
  <si>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</si>
  <si>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</si>
  <si>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</si>
  <si>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</si>
  <si>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</si>
  <si>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</si>
  <si>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</si>
  <si>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</si>
  <si>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</si>
  <si>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</si>
  <si>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</si>
  <si>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</si>
  <si>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</si>
  <si>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</si>
  <si>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</si>
  <si>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</si>
  <si>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</si>
  <si>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</si>
  <si>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</si>
  <si>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</si>
  <si>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</si>
  <si>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</si>
  <si>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</si>
  <si>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</si>
  <si>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</si>
  <si>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</si>
  <si>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</si>
  <si>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</si>
  <si>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</si>
  <si>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</si>
  <si>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</si>
  <si>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</si>
  <si>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</si>
  <si>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</si>
  <si>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</si>
  <si>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</si>
  <si>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</si>
  <si>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</si>
  <si>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</si>
  <si>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</si>
  <si>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</si>
  <si>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</si>
  <si>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</si>
  <si>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</si>
  <si>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</si>
  <si>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</si>
  <si>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</si>
  <si>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</si>
  <si>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</si>
  <si>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</si>
  <si>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</si>
  <si>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</si>
  <si>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</si>
  <si>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</si>
  <si>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</si>
  <si>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</si>
  <si>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</si>
  <si>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</si>
  <si>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</si>
  <si>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</si>
  <si>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</si>
  <si>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</si>
  <si>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</si>
  <si>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</si>
  <si>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</si>
  <si>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</si>
  <si>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</si>
  <si>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</si>
  <si>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</si>
  <si>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</si>
  <si>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</si>
  <si>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</si>
  <si>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</si>
  <si>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</si>
  <si>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</si>
  <si>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</si>
  <si>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</si>
  <si>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</si>
  <si>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</si>
  <si>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</si>
  <si>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</si>
  <si>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</si>
  <si>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</si>
  <si>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</si>
  <si>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</si>
  <si>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</si>
  <si>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</si>
  <si>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</si>
  <si>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</si>
  <si>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</si>
  <si>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</si>
  <si>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</si>
  <si>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</si>
  <si>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</si>
  <si>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</si>
  <si>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</si>
  <si>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</si>
  <si>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</si>
  <si>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</si>
  <si>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</si>
  <si>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</si>
  <si>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</si>
  <si>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</si>
  <si>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</si>
  <si>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</si>
  <si>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</si>
  <si>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</si>
  <si>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</si>
  <si>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</si>
  <si>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</si>
  <si>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</si>
  <si>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</si>
  <si>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</si>
  <si>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</si>
  <si>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</si>
  <si>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</si>
  <si>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</si>
  <si>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</si>
  <si>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</si>
  <si>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</si>
  <si>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</si>
  <si>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</si>
  <si>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</si>
  <si>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</si>
  <si>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</si>
  <si>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</si>
  <si>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</si>
  <si>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</si>
  <si>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</si>
  <si>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</si>
  <si>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</si>
  <si>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</si>
  <si>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</si>
  <si>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</si>
  <si>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</si>
  <si>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</si>
  <si>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</si>
  <si>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</si>
  <si>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</si>
  <si>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</si>
  <si>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</si>
  <si>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</si>
  <si>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</si>
  <si>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</si>
  <si>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</si>
  <si>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</si>
  <si>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</si>
  <si>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</si>
  <si>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</si>
  <si>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</si>
  <si>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</si>
  <si>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</si>
  <si>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</si>
  <si>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</si>
  <si>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</si>
  <si>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</si>
  <si>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</si>
  <si>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</si>
  <si>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</si>
  <si>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</si>
  <si>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</si>
  <si>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</si>
  <si>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</si>
  <si>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</si>
  <si>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</si>
  <si>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</si>
  <si>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</si>
  <si>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</si>
  <si>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</si>
  <si>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</si>
  <si>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</si>
  <si>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</si>
  <si>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</si>
  <si>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</si>
  <si>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</si>
  <si>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</si>
  <si>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</si>
  <si>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</si>
  <si>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</si>
  <si>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</si>
  <si>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</si>
  <si>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</si>
  <si>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</si>
  <si>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</si>
  <si>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</si>
  <si>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</si>
  <si>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</si>
  <si>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</si>
  <si>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</si>
  <si>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</si>
  <si>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</si>
  <si>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</si>
  <si>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</si>
  <si>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</si>
  <si>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</si>
  <si>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</si>
  <si>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</si>
  <si>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</si>
  <si>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</si>
  <si>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</si>
  <si>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</si>
  <si>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</si>
  <si>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</si>
  <si>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</si>
  <si>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</si>
  <si>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</si>
  <si>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</si>
  <si>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</si>
  <si>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</si>
  <si>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</si>
  <si>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</si>
  <si>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</si>
  <si>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</si>
  <si>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</si>
  <si>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</si>
  <si>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</si>
  <si>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</si>
  <si>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</si>
  <si>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</si>
  <si>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</si>
  <si>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</si>
  <si>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</si>
  <si>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</si>
  <si>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</si>
  <si>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</si>
  <si>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</si>
  <si>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</si>
  <si>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</si>
  <si>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</si>
  <si>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</si>
  <si>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</si>
  <si>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</si>
  <si>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</si>
  <si>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</si>
  <si>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</si>
  <si>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</si>
  <si>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</si>
  <si>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</si>
  <si>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</si>
  <si>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</si>
  <si>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</si>
  <si>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</si>
  <si>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</si>
  <si>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</si>
  <si>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</si>
  <si>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</si>
  <si>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</si>
  <si>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</si>
  <si>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</si>
  <si>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</si>
  <si>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</si>
  <si>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</si>
  <si>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</si>
  <si>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</si>
  <si>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</si>
  <si>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</si>
  <si>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</si>
  <si>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</si>
  <si>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</si>
  <si>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</si>
  <si>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</si>
  <si>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</si>
  <si>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</si>
  <si>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</si>
  <si>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</si>
  <si>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</si>
  <si>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</si>
  <si>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</si>
  <si>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</si>
  <si>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</si>
  <si>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</si>
  <si>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</si>
  <si>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</si>
  <si>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</si>
  <si>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</si>
  <si>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</si>
  <si>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</si>
  <si>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</si>
  <si>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</si>
  <si>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</si>
  <si>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</si>
  <si>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</si>
  <si>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</si>
  <si>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</si>
  <si>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</si>
  <si>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</si>
  <si>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</si>
  <si>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</si>
  <si>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</si>
  <si>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</si>
  <si>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</si>
  <si>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</si>
  <si>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</si>
  <si>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</si>
  <si>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</si>
  <si>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</si>
  <si>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</si>
  <si>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</si>
  <si>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</si>
  <si>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</si>
  <si>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</si>
  <si>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</si>
  <si>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</si>
  <si>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</si>
  <si>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</si>
  <si>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</si>
  <si>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</si>
  <si>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</si>
  <si>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</si>
  <si>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</si>
  <si>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</si>
  <si>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</si>
  <si>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</si>
  <si>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</si>
  <si>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</si>
  <si>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</si>
  <si>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</si>
  <si>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</si>
  <si>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</si>
  <si>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</si>
  <si>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</si>
  <si>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</si>
  <si>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</si>
  <si>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</si>
  <si>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</si>
  <si>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</si>
  <si>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</si>
  <si>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</si>
  <si>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</si>
  <si>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</si>
  <si>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</si>
  <si>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</si>
  <si>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</si>
  <si>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</si>
  <si>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</si>
  <si>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</si>
  <si>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</si>
  <si>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</si>
  <si>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</si>
  <si>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</si>
  <si>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</si>
  <si>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</si>
  <si>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</si>
  <si>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</si>
  <si>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</si>
  <si>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</si>
  <si>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</si>
  <si>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</si>
  <si>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</si>
  <si>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</si>
  <si>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</si>
  <si>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</si>
  <si>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</si>
  <si>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</si>
  <si>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</si>
  <si>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</si>
  <si>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</si>
  <si>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</si>
  <si>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</si>
  <si>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</si>
  <si>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</si>
  <si>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</si>
  <si>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</si>
  <si>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</si>
  <si>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</si>
  <si>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</si>
  <si>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</si>
  <si>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</si>
  <si>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</si>
  <si>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</si>
  <si>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</si>
  <si>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</si>
  <si>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</si>
  <si>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</si>
  <si>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</si>
  <si>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</si>
  <si>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</si>
  <si>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</si>
  <si>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</si>
  <si>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</si>
  <si>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</si>
  <si>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</si>
  <si>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</si>
  <si>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</si>
  <si>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</si>
  <si>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</si>
  <si>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</si>
  <si>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</si>
  <si>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</si>
  <si>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</si>
  <si>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</si>
  <si>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</si>
  <si>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</si>
  <si>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</si>
  <si>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</si>
  <si>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</si>
  <si>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</si>
  <si>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</si>
  <si>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</si>
  <si>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</si>
  <si>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</si>
  <si>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</si>
  <si>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</si>
  <si>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</si>
  <si>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</si>
  <si>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</si>
  <si>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</si>
  <si>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</si>
  <si>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</si>
  <si>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</si>
  <si>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</si>
  <si>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</si>
  <si>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</si>
  <si>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</si>
  <si>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</si>
  <si>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</si>
  <si>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</si>
  <si>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</si>
  <si>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</si>
  <si>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</si>
  <si>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</si>
  <si>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</si>
  <si>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</si>
  <si>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</si>
  <si>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</si>
  <si>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</si>
  <si>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</si>
  <si>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</si>
  <si>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</si>
  <si>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</si>
  <si>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</si>
  <si>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</si>
  <si>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</si>
  <si>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</si>
  <si>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</si>
  <si>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</si>
  <si>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</si>
  <si>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</si>
  <si>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</si>
  <si>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</si>
  <si>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</si>
  <si>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</si>
  <si>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</si>
  <si>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</si>
  <si>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</si>
  <si>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</si>
  <si>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</si>
  <si>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</si>
  <si>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</si>
  <si>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</si>
  <si>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</si>
  <si>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</si>
  <si>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</si>
  <si>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</si>
  <si>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</si>
  <si>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</si>
  <si>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</si>
  <si>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</si>
  <si>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</si>
  <si>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</si>
  <si>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</si>
  <si>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</si>
  <si>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</si>
  <si>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</si>
  <si>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</si>
  <si>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</si>
  <si>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</si>
  <si>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</si>
  <si>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</si>
  <si>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</si>
  <si>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</si>
  <si>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</si>
  <si>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</si>
  <si>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</si>
  <si>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</si>
  <si>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</si>
  <si>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</si>
  <si>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</si>
  <si>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</si>
  <si>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</si>
  <si>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</si>
  <si>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</si>
  <si>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</si>
  <si>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</si>
  <si>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</si>
  <si>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</si>
  <si>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</si>
  <si>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</si>
  <si>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</si>
  <si>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</si>
  <si>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</si>
  <si>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</si>
  <si>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</si>
  <si>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</si>
  <si>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</si>
  <si>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</si>
  <si>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</si>
  <si>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</si>
  <si>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</si>
  <si>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</si>
  <si>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</si>
  <si>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</si>
  <si>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</si>
  <si>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</si>
  <si>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</si>
  <si>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</si>
  <si>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</si>
  <si>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</si>
  <si>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</si>
  <si>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</si>
  <si>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</si>
  <si>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</si>
  <si>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</si>
  <si>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</si>
  <si>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</si>
  <si>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</si>
  <si>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</si>
  <si>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</si>
  <si>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</si>
  <si>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</si>
  <si>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IBARAPA CENTRAL</t>
  </si>
  <si>
    <t>North East Development Commission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</si>
  <si>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</si>
  <si>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</si>
  <si>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</si>
  <si>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</si>
  <si>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</si>
  <si>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</si>
  <si>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</si>
  <si>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</si>
  <si>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</si>
  <si>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</si>
  <si>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</si>
  <si>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</si>
  <si>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</si>
  <si>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</si>
  <si>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</si>
  <si>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</si>
  <si>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</si>
  <si>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</si>
  <si>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</si>
  <si>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</si>
  <si>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</si>
  <si>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</si>
  <si>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</si>
  <si>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</si>
  <si>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</si>
  <si>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</si>
  <si>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</si>
  <si>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</si>
  <si>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</si>
  <si>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</si>
  <si>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Office of the Accountant General of the Federation</t>
  </si>
  <si>
    <t xml:space="preserve">  Federation Account Department</t>
  </si>
  <si>
    <t>₦</t>
  </si>
  <si>
    <t xml:space="preserve"> Cost of Collections - FIRS</t>
  </si>
  <si>
    <t xml:space="preserve"> Cost of Collections - DPR</t>
  </si>
  <si>
    <t>FIRS Refund on Cost of Collection</t>
  </si>
  <si>
    <t>TOTAL</t>
  </si>
  <si>
    <t>4=2-3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</si>
  <si>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</si>
  <si>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</si>
  <si>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Zainab S. Ahmed</t>
  </si>
  <si>
    <t>Hon. Minister of State for Finance, Budget and National Planning</t>
  </si>
  <si>
    <t>Office  of the Accountant General of the Federation</t>
  </si>
  <si>
    <t>Federation Account Department</t>
  </si>
  <si>
    <t>20=10+11+12+13+18</t>
  </si>
  <si>
    <t>Statutory Allocation</t>
  </si>
  <si>
    <t>TOTAL Share of Ecology</t>
  </si>
  <si>
    <t>Transfer of 50% Share of Ecology to NDDC/HYPPADEC</t>
  </si>
  <si>
    <t>Net Share of Ecology</t>
  </si>
  <si>
    <t>VAT Deduction</t>
  </si>
  <si>
    <t>Net VAT Allocation</t>
  </si>
  <si>
    <t xml:space="preserve">Other Deductions   </t>
  </si>
  <si>
    <t>Office of the Accountant-General of the Federation</t>
  </si>
  <si>
    <t>S/N</t>
  </si>
  <si>
    <t>States</t>
  </si>
  <si>
    <t>State</t>
  </si>
  <si>
    <t>Deduction</t>
  </si>
  <si>
    <t>Total Ecology Fund</t>
  </si>
  <si>
    <t>STATE</t>
  </si>
  <si>
    <t>LOCAL GOVERNMENTS</t>
  </si>
  <si>
    <t>STATUTORY REVENUE</t>
  </si>
  <si>
    <t>19=6+11+12+15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</si>
  <si>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May, 2022 Shared in June, 2022</t>
    </r>
  </si>
  <si>
    <t>Transfer to non-oil Excess account</t>
  </si>
  <si>
    <t>Local Government Councils</t>
  </si>
  <si>
    <t>Total Ecological Funds</t>
  </si>
  <si>
    <t>Value Added Tax</t>
  </si>
  <si>
    <t>Total Allocation</t>
  </si>
  <si>
    <t>ABIA TOTAL</t>
  </si>
  <si>
    <t>Adamawa</t>
  </si>
  <si>
    <t>ADAMAWA TOTAL</t>
  </si>
  <si>
    <t xml:space="preserve">AkWA IBOM </t>
  </si>
  <si>
    <t>KATSINA TOTAL</t>
  </si>
  <si>
    <t>AKWA IBOM TOTAL</t>
  </si>
  <si>
    <t xml:space="preserve">ANAMBRA </t>
  </si>
  <si>
    <t>KEBBI TOTAL</t>
  </si>
  <si>
    <t>ANAMBRA TOTAL</t>
  </si>
  <si>
    <t xml:space="preserve">BAUCHI </t>
  </si>
  <si>
    <t>KOGI TOTAL</t>
  </si>
  <si>
    <t>BAUCHI TOTAL</t>
  </si>
  <si>
    <t xml:space="preserve">BAYELSA </t>
  </si>
  <si>
    <t>KWARA TOTAL</t>
  </si>
  <si>
    <t>BAYELSA TOTAL</t>
  </si>
  <si>
    <t xml:space="preserve">BENUE </t>
  </si>
  <si>
    <t>LAGOS TOTAL</t>
  </si>
  <si>
    <t>BENUE TOTAL</t>
  </si>
  <si>
    <t xml:space="preserve">BORNO </t>
  </si>
  <si>
    <t>NASSARAWA TOTAL</t>
  </si>
  <si>
    <t>BORNO TOTAL</t>
  </si>
  <si>
    <t xml:space="preserve">CROSS RIVER </t>
  </si>
  <si>
    <t>NIGER TOTAL</t>
  </si>
  <si>
    <t>CROSS RIVER TOTAL</t>
  </si>
  <si>
    <t xml:space="preserve">DELTA </t>
  </si>
  <si>
    <t>OGUN TOTAL</t>
  </si>
  <si>
    <t>ONDO TOTAL</t>
  </si>
  <si>
    <t>DELTA TOTAL</t>
  </si>
  <si>
    <t xml:space="preserve">EBONYI </t>
  </si>
  <si>
    <t>EBONYI TOTAL</t>
  </si>
  <si>
    <t>EDO TOTAL</t>
  </si>
  <si>
    <t>OSUN TOTAL</t>
  </si>
  <si>
    <t xml:space="preserve">EKITI </t>
  </si>
  <si>
    <t>EKITI TOTAL</t>
  </si>
  <si>
    <t>OYO TOTAL</t>
  </si>
  <si>
    <t>ENUGU TOTAL</t>
  </si>
  <si>
    <t xml:space="preserve">GOMBE </t>
  </si>
  <si>
    <t>PLATEAU TOTAL</t>
  </si>
  <si>
    <t>GOMBE TOTAL</t>
  </si>
  <si>
    <t xml:space="preserve">IMO </t>
  </si>
  <si>
    <t>RIVERS TOTAL</t>
  </si>
  <si>
    <t>IMO TOTAL</t>
  </si>
  <si>
    <t xml:space="preserve">JIGAWA </t>
  </si>
  <si>
    <t>SOKOTO TOTAL</t>
  </si>
  <si>
    <t>JIGAWA TOTAL</t>
  </si>
  <si>
    <t>TARABA TOTAL</t>
  </si>
  <si>
    <t>KADUNA TOTAL</t>
  </si>
  <si>
    <t>ZAMFARA TOTAL</t>
  </si>
  <si>
    <t>FCT-ABUJA TOTAL</t>
  </si>
  <si>
    <t>Grand Total</t>
  </si>
  <si>
    <t>SUBTOTAL</t>
  </si>
  <si>
    <t>NET STATUTORY====&gt;&gt;</t>
  </si>
  <si>
    <t>FORPUBLGCEXPORTmk</t>
  </si>
  <si>
    <t>LGCDEDUCTIONDATAFORPUBLGC</t>
  </si>
  <si>
    <t xml:space="preserve">KADUNA </t>
  </si>
  <si>
    <t>ANAMBRA STATE 13% DERIVATION</t>
  </si>
  <si>
    <t>Summary of Gross Revenue Allocation by Federation Account Allocation Committee for the Month of June, 2022 Shared in July, 2022</t>
  </si>
  <si>
    <t>Total Deduction</t>
  </si>
  <si>
    <t>Distribution of Revenue Allocation to FGN by Federation Account Allocation Committee for the Month of June, 2022 Shared in July, 2022</t>
  </si>
  <si>
    <t>Distribution of Revenue Allocation to State Governments by Federation Account Allocation Committee for the month of June,  2022 shared in July, 2022</t>
  </si>
  <si>
    <t>Summary of Distribution of Revenue Allocation to Local Government Councils by Federation Account Allocation Committee for the month of June, 2022 Shared in July, 2022</t>
  </si>
  <si>
    <t xml:space="preserve"> Distribution  of Revenue Allocation to Local Government Councils by Federation Account Allocation Committee for the Month of June,  2022 shared in July, 2022</t>
  </si>
  <si>
    <t>13% Refunds on Subsidy, Priority Projects and Police Trust Fund 1999 -  2021</t>
  </si>
  <si>
    <t>13% Refunds on Subsidy, Priority Projects 2022</t>
  </si>
  <si>
    <t>13% Derivation Refund to Oil Producing States on withdrawal from ECA</t>
  </si>
  <si>
    <t>Table I</t>
  </si>
  <si>
    <t>Table II</t>
  </si>
  <si>
    <t>Net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</si>
</sst>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&quot; &quot;#,##0.00;\-&quot; &quot;#,##0.00"/>
    <numFmt numFmtId="166" formatCode="#,##0.00_ ;\-#,##0.00\ 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3"/>
      <name val="Times New Roman"/>
      <family val="1"/>
    </font>
    <font>
      <b/>
      <sz val="2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sz val="2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1" fillId="0" borderId="0"/>
    <xf numFmtId="0" fontId="21" fillId="0" borderId="0"/>
    <xf numFmtId="0" fontId="21" fillId="0" borderId="0"/>
  </cellStyleXfs>
  <cellXfs count="168">
    <xf numFmtId="0" fontId="0" fillId="0" borderId="0" xfId="0"/>
    <xf numFmtId="43" fontId="0" fillId="0" borderId="0" xfId="1" applyFont="1"/>
    <xf numFmtId="0" fontId="0" fillId="2" borderId="0" xfId="0" applyFill="1" applyProtection="1">
      <protection locked="0"/>
    </xf>
    <xf numFmtId="17" fontId="0" fillId="0" borderId="0" xfId="0" applyNumberFormat="1"/>
    <xf numFmtId="17" fontId="3" fillId="2" borderId="0" xfId="0" applyNumberFormat="1" applyFont="1" applyFill="1"/>
    <xf numFmtId="2" fontId="0" fillId="0" borderId="0" xfId="0" applyNumberFormat="1"/>
    <xf numFmtId="0" fontId="8" fillId="0" borderId="0" xfId="0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8" fillId="0" borderId="1" xfId="0" applyFont="1" applyBorder="1"/>
    <xf numFmtId="43" fontId="9" fillId="0" borderId="1" xfId="1" applyFont="1" applyBorder="1" applyAlignment="1"/>
    <xf numFmtId="43" fontId="9" fillId="0" borderId="4" xfId="1" applyFont="1" applyBorder="1" applyAlignment="1"/>
    <xf numFmtId="43" fontId="8" fillId="0" borderId="0" xfId="1" applyFont="1"/>
    <xf numFmtId="0" fontId="8" fillId="0" borderId="1" xfId="0" applyFont="1" applyBorder="1" applyAlignment="1">
      <alignment wrapText="1"/>
    </xf>
    <xf numFmtId="43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3" fontId="9" fillId="0" borderId="0" xfId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43" fontId="8" fillId="0" borderId="5" xfId="1" applyFont="1" applyBorder="1"/>
    <xf numFmtId="0" fontId="9" fillId="0" borderId="4" xfId="0" applyFont="1" applyBorder="1" applyAlignment="1">
      <alignment horizontal="center"/>
    </xf>
    <xf numFmtId="43" fontId="9" fillId="0" borderId="6" xfId="1" applyFont="1" applyBorder="1"/>
    <xf numFmtId="43" fontId="8" fillId="0" borderId="0" xfId="0" applyNumberFormat="1" applyFont="1"/>
    <xf numFmtId="164" fontId="8" fillId="0" borderId="0" xfId="0" applyNumberFormat="1" applyFont="1"/>
    <xf numFmtId="0" fontId="9" fillId="0" borderId="0" xfId="0" applyFont="1"/>
    <xf numFmtId="43" fontId="9" fillId="0" borderId="0" xfId="1" applyFont="1"/>
    <xf numFmtId="0" fontId="14" fillId="0" borderId="0" xfId="0" applyFont="1"/>
    <xf numFmtId="0" fontId="16" fillId="0" borderId="0" xfId="0" applyFont="1"/>
    <xf numFmtId="0" fontId="12" fillId="0" borderId="1" xfId="0" applyFont="1" applyBorder="1" applyAlignment="1">
      <alignment horizontal="center"/>
    </xf>
    <xf numFmtId="0" fontId="18" fillId="0" borderId="1" xfId="0" applyFont="1" applyBorder="1"/>
    <xf numFmtId="0" fontId="12" fillId="0" borderId="1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/>
    </xf>
    <xf numFmtId="39" fontId="18" fillId="0" borderId="1" xfId="0" applyNumberFormat="1" applyFont="1" applyBorder="1"/>
    <xf numFmtId="37" fontId="18" fillId="0" borderId="1" xfId="0" applyNumberFormat="1" applyFont="1" applyBorder="1" applyAlignment="1">
      <alignment horizontal="center"/>
    </xf>
    <xf numFmtId="43" fontId="18" fillId="0" borderId="1" xfId="1" applyFont="1" applyBorder="1"/>
    <xf numFmtId="43" fontId="18" fillId="0" borderId="1" xfId="0" applyNumberFormat="1" applyFont="1" applyBorder="1"/>
    <xf numFmtId="43" fontId="12" fillId="0" borderId="2" xfId="0" applyNumberFormat="1" applyFont="1" applyBorder="1"/>
    <xf numFmtId="43" fontId="18" fillId="0" borderId="2" xfId="1" applyFont="1" applyBorder="1"/>
    <xf numFmtId="164" fontId="14" fillId="0" borderId="0" xfId="0" applyNumberFormat="1" applyFont="1"/>
    <xf numFmtId="0" fontId="18" fillId="0" borderId="1" xfId="0" applyFont="1" applyBorder="1" applyAlignment="1">
      <alignment horizontal="center"/>
    </xf>
    <xf numFmtId="0" fontId="14" fillId="3" borderId="0" xfId="0" applyFont="1" applyFill="1" applyAlignment="1">
      <alignment horizontal="right"/>
    </xf>
    <xf numFmtId="0" fontId="14" fillId="3" borderId="0" xfId="0" applyFont="1" applyFill="1"/>
    <xf numFmtId="43" fontId="14" fillId="3" borderId="0" xfId="0" applyNumberFormat="1" applyFont="1" applyFill="1"/>
    <xf numFmtId="164" fontId="14" fillId="3" borderId="0" xfId="0" applyNumberFormat="1" applyFont="1" applyFill="1"/>
    <xf numFmtId="43" fontId="19" fillId="3" borderId="7" xfId="1" applyFont="1" applyFill="1" applyBorder="1"/>
    <xf numFmtId="43" fontId="14" fillId="0" borderId="0" xfId="0" applyNumberFormat="1" applyFont="1"/>
    <xf numFmtId="0" fontId="19" fillId="0" borderId="0" xfId="0" applyFont="1"/>
    <xf numFmtId="43" fontId="14" fillId="0" borderId="0" xfId="1" applyFont="1"/>
    <xf numFmtId="0" fontId="20" fillId="0" borderId="1" xfId="0" applyFont="1" applyBorder="1" applyAlignment="1">
      <alignment horizontal="center"/>
    </xf>
    <xf numFmtId="0" fontId="22" fillId="4" borderId="1" xfId="3" applyFont="1" applyFill="1" applyBorder="1" applyAlignment="1">
      <alignment horizontal="center"/>
    </xf>
    <xf numFmtId="0" fontId="22" fillId="0" borderId="1" xfId="3" applyFont="1" applyBorder="1" applyAlignment="1">
      <alignment horizontal="right" wrapText="1"/>
    </xf>
    <xf numFmtId="0" fontId="22" fillId="0" borderId="1" xfId="3" applyFont="1" applyBorder="1" applyAlignment="1">
      <alignment wrapText="1"/>
    </xf>
    <xf numFmtId="0" fontId="20" fillId="4" borderId="1" xfId="4" applyFont="1" applyFill="1" applyBorder="1" applyAlignment="1">
      <alignment horizontal="center"/>
    </xf>
    <xf numFmtId="43" fontId="12" fillId="0" borderId="1" xfId="1" applyFont="1" applyBorder="1" applyAlignment="1">
      <alignment horizontal="center" wrapText="1"/>
    </xf>
    <xf numFmtId="43" fontId="12" fillId="0" borderId="1" xfId="1" applyFont="1" applyBorder="1" applyAlignment="1">
      <alignment horizontal="center"/>
    </xf>
    <xf numFmtId="0" fontId="23" fillId="4" borderId="4" xfId="5" applyFont="1" applyFill="1" applyBorder="1" applyAlignment="1">
      <alignment horizontal="center" wrapText="1"/>
    </xf>
    <xf numFmtId="0" fontId="23" fillId="4" borderId="1" xfId="5" applyFont="1" applyFill="1" applyBorder="1" applyAlignment="1">
      <alignment horizontal="center" wrapText="1"/>
    </xf>
    <xf numFmtId="0" fontId="22" fillId="0" borderId="1" xfId="4" applyFont="1" applyBorder="1" applyAlignment="1">
      <alignment horizontal="right" wrapText="1"/>
    </xf>
    <xf numFmtId="0" fontId="22" fillId="0" borderId="1" xfId="4" applyFont="1" applyBorder="1" applyAlignment="1">
      <alignment wrapText="1"/>
    </xf>
    <xf numFmtId="43" fontId="22" fillId="0" borderId="1" xfId="1" applyFont="1" applyBorder="1" applyAlignment="1">
      <alignment wrapText="1"/>
    </xf>
    <xf numFmtId="165" fontId="22" fillId="0" borderId="1" xfId="4" applyNumberFormat="1" applyFont="1" applyBorder="1" applyAlignment="1">
      <alignment horizontal="right" wrapText="1"/>
    </xf>
    <xf numFmtId="0" fontId="16" fillId="0" borderId="1" xfId="0" applyFont="1" applyBorder="1"/>
    <xf numFmtId="43" fontId="20" fillId="0" borderId="1" xfId="0" applyNumberFormat="1" applyFont="1" applyBorder="1"/>
    <xf numFmtId="0" fontId="12" fillId="0" borderId="1" xfId="0" applyFont="1" applyBorder="1" applyAlignment="1">
      <alignment wrapText="1"/>
    </xf>
    <xf numFmtId="0" fontId="24" fillId="0" borderId="1" xfId="0" applyFont="1" applyBorder="1"/>
    <xf numFmtId="0" fontId="12" fillId="0" borderId="1" xfId="0" applyFont="1" applyBorder="1"/>
    <xf numFmtId="43" fontId="12" fillId="0" borderId="1" xfId="1" applyFont="1" applyBorder="1"/>
    <xf numFmtId="0" fontId="7" fillId="0" borderId="1" xfId="0" applyFont="1" applyBorder="1" applyAlignment="1">
      <alignment horizontal="center"/>
    </xf>
    <xf numFmtId="43" fontId="12" fillId="0" borderId="12" xfId="1" applyFont="1" applyBorder="1"/>
    <xf numFmtId="43" fontId="24" fillId="0" borderId="1" xfId="1" applyFont="1" applyBorder="1" applyAlignment="1">
      <alignment wrapText="1"/>
    </xf>
    <xf numFmtId="43" fontId="22" fillId="0" borderId="1" xfId="1" applyFont="1" applyFill="1" applyBorder="1" applyAlignment="1">
      <alignment horizontal="right" wrapText="1"/>
    </xf>
    <xf numFmtId="165" fontId="20" fillId="0" borderId="1" xfId="0" applyNumberFormat="1" applyFont="1" applyBorder="1"/>
    <xf numFmtId="0" fontId="0" fillId="0" borderId="0" xfId="0" applyAlignment="1">
      <alignment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0" fillId="5" borderId="0" xfId="0" applyFill="1"/>
    <xf numFmtId="0" fontId="0" fillId="0" borderId="1" xfId="0" applyBorder="1"/>
    <xf numFmtId="0" fontId="0" fillId="0" borderId="1" xfId="0" applyBorder="1" applyAlignment="1">
      <alignment vertical="center"/>
    </xf>
    <xf numFmtId="0" fontId="27" fillId="0" borderId="1" xfId="0" quotePrefix="1" applyFont="1" applyBorder="1" applyAlignment="1">
      <alignment horizontal="center"/>
    </xf>
    <xf numFmtId="0" fontId="27" fillId="0" borderId="1" xfId="0" quotePrefix="1" applyFont="1" applyBorder="1" applyAlignment="1">
      <alignment horizontal="center" vertical="center"/>
    </xf>
    <xf numFmtId="43" fontId="0" fillId="0" borderId="1" xfId="1" applyFont="1" applyBorder="1"/>
    <xf numFmtId="43" fontId="0" fillId="0" borderId="1" xfId="0" applyNumberFormat="1" applyBorder="1"/>
    <xf numFmtId="1" fontId="0" fillId="0" borderId="1" xfId="0" applyNumberFormat="1" applyBorder="1"/>
    <xf numFmtId="43" fontId="27" fillId="0" borderId="1" xfId="1" applyFont="1" applyBorder="1"/>
    <xf numFmtId="0" fontId="27" fillId="0" borderId="5" xfId="0" applyFont="1" applyBorder="1" applyAlignment="1">
      <alignment vertical="center"/>
    </xf>
    <xf numFmtId="0" fontId="0" fillId="0" borderId="3" xfId="0" applyBorder="1"/>
    <xf numFmtId="0" fontId="0" fillId="0" borderId="5" xfId="0" applyBorder="1"/>
    <xf numFmtId="1" fontId="0" fillId="0" borderId="4" xfId="0" applyNumberFormat="1" applyBorder="1"/>
    <xf numFmtId="43" fontId="0" fillId="0" borderId="2" xfId="1" applyFont="1" applyBorder="1"/>
    <xf numFmtId="43" fontId="6" fillId="0" borderId="1" xfId="2" applyNumberFormat="1" applyFont="1" applyBorder="1" applyAlignment="1">
      <alignment horizontal="right" wrapText="1"/>
    </xf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left" wrapText="1"/>
    </xf>
    <xf numFmtId="165" fontId="6" fillId="0" borderId="1" xfId="2" applyNumberFormat="1" applyFont="1" applyBorder="1" applyAlignment="1">
      <alignment horizontal="right" wrapText="1"/>
    </xf>
    <xf numFmtId="43" fontId="1" fillId="0" borderId="1" xfId="1" applyFont="1" applyBorder="1"/>
    <xf numFmtId="0" fontId="27" fillId="5" borderId="0" xfId="0" applyFont="1" applyFill="1"/>
    <xf numFmtId="43" fontId="27" fillId="0" borderId="3" xfId="1" applyFont="1" applyBorder="1"/>
    <xf numFmtId="43" fontId="27" fillId="0" borderId="13" xfId="1" applyFont="1" applyBorder="1"/>
    <xf numFmtId="0" fontId="0" fillId="3" borderId="1" xfId="0" applyFill="1" applyBorder="1"/>
    <xf numFmtId="43" fontId="0" fillId="3" borderId="1" xfId="0" applyNumberFormat="1" applyFill="1" applyBorder="1"/>
    <xf numFmtId="43" fontId="0" fillId="0" borderId="0" xfId="0" applyNumberFormat="1"/>
    <xf numFmtId="43" fontId="0" fillId="3" borderId="0" xfId="0" applyNumberFormat="1" applyFill="1"/>
    <xf numFmtId="43" fontId="0" fillId="0" borderId="7" xfId="1" applyFont="1" applyFill="1" applyBorder="1"/>
    <xf numFmtId="164" fontId="28" fillId="0" borderId="0" xfId="0" applyNumberFormat="1" applyFont="1"/>
    <xf numFmtId="43" fontId="1" fillId="0" borderId="0" xfId="1" applyFont="1"/>
    <xf numFmtId="43" fontId="27" fillId="0" borderId="14" xfId="0" applyNumberFormat="1" applyFont="1" applyBorder="1"/>
    <xf numFmtId="164" fontId="0" fillId="0" borderId="0" xfId="0" applyNumberFormat="1"/>
    <xf numFmtId="0" fontId="0" fillId="3" borderId="0" xfId="0" applyFill="1"/>
    <xf numFmtId="164" fontId="16" fillId="0" borderId="0" xfId="0" applyNumberFormat="1" applyFont="1"/>
    <xf numFmtId="166" fontId="16" fillId="0" borderId="1" xfId="0" applyNumberFormat="1" applyFont="1" applyBorder="1"/>
    <xf numFmtId="43" fontId="27" fillId="0" borderId="1" xfId="0" applyNumberFormat="1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9" fillId="0" borderId="4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_lgc eco dec 21" xfId="4" xr:uid="{00000000-0005-0000-0000-000002000000}"/>
    <cellStyle name="Normal_lgcs data" xfId="2" xr:uid="{00000000-0005-0000-0000-000003000000}"/>
    <cellStyle name="Normal_states eco dec 21" xfId="3" xr:uid="{00000000-0005-0000-0000-000009000000}"/>
    <cellStyle name="Normal_TOTALDATA_1" xfId="5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9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803</v>
      </c>
      <c r="F3" t="s">
        <v>804</v>
      </c>
    </row>
    <row r="4" spans="1:8" ht="23.1" customHeight="1" x14ac:dyDescent="0.25">
      <c r="B4" t="s">
        <v>800</v>
      </c>
      <c r="C4" t="s">
        <v>801</v>
      </c>
      <c r="D4" t="s">
        <v>802</v>
      </c>
      <c r="F4" t="s">
        <v>800</v>
      </c>
      <c r="G4" t="s">
        <v>801</v>
      </c>
      <c r="H4" t="s">
        <v>802</v>
      </c>
    </row>
    <row r="5" spans="1:8" ht="23.1" customHeight="1" x14ac:dyDescent="0.25">
      <c r="B5" s="2" t="e">
        <f>IF(G5=1,F5-1,F5)</f>
        <v>#REF!</v>
      </c>
      <c r="C5" s="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4" t="e">
        <f>LOOKUP(C5,A8:B19)</f>
        <v>#REF!</v>
      </c>
      <c r="F6" s="4" t="e">
        <f>IF(G5=1,LOOKUP(G5,E8:F19),LOOKUP(G5,A8:B19))</f>
        <v>#REF!</v>
      </c>
    </row>
    <row r="8" spans="1:8" x14ac:dyDescent="0.25">
      <c r="A8">
        <v>1</v>
      </c>
      <c r="B8" s="5" t="e">
        <f>D8&amp;"-"&amp;RIGHT(B$5,2)</f>
        <v>#REF!</v>
      </c>
      <c r="D8" s="3" t="s">
        <v>813</v>
      </c>
      <c r="E8">
        <v>1</v>
      </c>
      <c r="F8" s="5" t="e">
        <f>D8&amp;"-"&amp;RIGHT(F$5,2)</f>
        <v>#REF!</v>
      </c>
    </row>
    <row r="9" spans="1:8" x14ac:dyDescent="0.25">
      <c r="A9">
        <v>2</v>
      </c>
      <c r="B9" s="5" t="e">
        <f t="shared" ref="B9:B19" si="0">D9&amp;"-"&amp;RIGHT(B$5,2)</f>
        <v>#REF!</v>
      </c>
      <c r="D9" s="3" t="s">
        <v>814</v>
      </c>
      <c r="E9">
        <v>2</v>
      </c>
      <c r="F9" s="5" t="e">
        <f t="shared" ref="F9:F19" si="1">D9&amp;"-"&amp;RIGHT(F$5,2)</f>
        <v>#REF!</v>
      </c>
    </row>
    <row r="10" spans="1:8" x14ac:dyDescent="0.25">
      <c r="A10">
        <v>3</v>
      </c>
      <c r="B10" s="5" t="e">
        <f t="shared" si="0"/>
        <v>#REF!</v>
      </c>
      <c r="D10" s="3" t="s">
        <v>815</v>
      </c>
      <c r="E10">
        <v>3</v>
      </c>
      <c r="F10" s="5" t="e">
        <f t="shared" si="1"/>
        <v>#REF!</v>
      </c>
    </row>
    <row r="11" spans="1:8" x14ac:dyDescent="0.25">
      <c r="A11">
        <v>4</v>
      </c>
      <c r="B11" s="5" t="e">
        <f t="shared" si="0"/>
        <v>#REF!</v>
      </c>
      <c r="D11" s="3" t="s">
        <v>816</v>
      </c>
      <c r="E11">
        <v>4</v>
      </c>
      <c r="F11" s="5" t="e">
        <f t="shared" si="1"/>
        <v>#REF!</v>
      </c>
    </row>
    <row r="12" spans="1:8" x14ac:dyDescent="0.25">
      <c r="A12">
        <v>5</v>
      </c>
      <c r="B12" s="5" t="e">
        <f t="shared" si="0"/>
        <v>#REF!</v>
      </c>
      <c r="D12" s="3" t="s">
        <v>805</v>
      </c>
      <c r="E12">
        <v>5</v>
      </c>
      <c r="F12" s="5" t="e">
        <f t="shared" si="1"/>
        <v>#REF!</v>
      </c>
    </row>
    <row r="13" spans="1:8" x14ac:dyDescent="0.25">
      <c r="A13">
        <v>6</v>
      </c>
      <c r="B13" s="5" t="e">
        <f t="shared" si="0"/>
        <v>#REF!</v>
      </c>
      <c r="D13" s="3" t="s">
        <v>806</v>
      </c>
      <c r="E13">
        <v>6</v>
      </c>
      <c r="F13" s="5" t="e">
        <f t="shared" si="1"/>
        <v>#REF!</v>
      </c>
    </row>
    <row r="14" spans="1:8" x14ac:dyDescent="0.25">
      <c r="A14">
        <v>7</v>
      </c>
      <c r="B14" s="5" t="e">
        <f t="shared" si="0"/>
        <v>#REF!</v>
      </c>
      <c r="D14" s="3" t="s">
        <v>807</v>
      </c>
      <c r="E14">
        <v>7</v>
      </c>
      <c r="F14" s="5" t="e">
        <f t="shared" si="1"/>
        <v>#REF!</v>
      </c>
    </row>
    <row r="15" spans="1:8" x14ac:dyDescent="0.25">
      <c r="A15">
        <v>8</v>
      </c>
      <c r="B15" s="5" t="e">
        <f t="shared" si="0"/>
        <v>#REF!</v>
      </c>
      <c r="D15" s="3" t="s">
        <v>808</v>
      </c>
      <c r="E15">
        <v>8</v>
      </c>
      <c r="F15" s="5" t="e">
        <f t="shared" si="1"/>
        <v>#REF!</v>
      </c>
    </row>
    <row r="16" spans="1:8" x14ac:dyDescent="0.25">
      <c r="A16">
        <v>9</v>
      </c>
      <c r="B16" s="5" t="e">
        <f t="shared" si="0"/>
        <v>#REF!</v>
      </c>
      <c r="D16" s="3" t="s">
        <v>809</v>
      </c>
      <c r="E16">
        <v>9</v>
      </c>
      <c r="F16" s="5" t="e">
        <f t="shared" si="1"/>
        <v>#REF!</v>
      </c>
    </row>
    <row r="17" spans="1:6" x14ac:dyDescent="0.25">
      <c r="A17">
        <v>10</v>
      </c>
      <c r="B17" s="5" t="e">
        <f t="shared" si="0"/>
        <v>#REF!</v>
      </c>
      <c r="D17" s="3" t="s">
        <v>810</v>
      </c>
      <c r="E17">
        <v>10</v>
      </c>
      <c r="F17" s="5" t="e">
        <f t="shared" si="1"/>
        <v>#REF!</v>
      </c>
    </row>
    <row r="18" spans="1:6" x14ac:dyDescent="0.25">
      <c r="A18">
        <v>11</v>
      </c>
      <c r="B18" s="5" t="e">
        <f t="shared" si="0"/>
        <v>#REF!</v>
      </c>
      <c r="D18" s="3" t="s">
        <v>811</v>
      </c>
      <c r="E18">
        <v>11</v>
      </c>
      <c r="F18" s="5" t="e">
        <f t="shared" si="1"/>
        <v>#REF!</v>
      </c>
    </row>
    <row r="19" spans="1:6" x14ac:dyDescent="0.25">
      <c r="A19">
        <v>12</v>
      </c>
      <c r="B19" s="5" t="e">
        <f t="shared" si="0"/>
        <v>#REF!</v>
      </c>
      <c r="D19" s="3" t="s">
        <v>812</v>
      </c>
      <c r="E19">
        <v>12</v>
      </c>
      <c r="F19" s="5" t="e">
        <f t="shared" si="1"/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J43"/>
  <sheetViews>
    <sheetView tabSelected="1" zoomScale="70" workbookViewId="0">
      <selection activeCell="D5" sqref="D5"/>
    </sheetView>
  </sheetViews>
  <sheetFormatPr defaultColWidth="9.109375" defaultRowHeight="21" x14ac:dyDescent="0.4"/>
  <cols>
    <col min="1" max="1" width="6.33203125" style="6" customWidth="1"/>
    <col min="2" max="2" width="30.6640625" style="6" customWidth="1"/>
    <col min="3" max="3" width="31.6640625" style="6" bestFit="1" customWidth="1"/>
    <col min="4" max="4" width="29.33203125" style="6" bestFit="1" customWidth="1"/>
    <col min="5" max="5" width="31.6640625" style="6" bestFit="1" customWidth="1"/>
    <col min="6" max="6" width="28.6640625" style="6" customWidth="1"/>
    <col min="7" max="7" width="32" style="6" customWidth="1"/>
    <col min="8" max="9" width="9.109375" style="6"/>
    <col min="10" max="10" width="28.6640625" style="6" bestFit="1" customWidth="1"/>
    <col min="11" max="16384" width="9.109375" style="6"/>
  </cols>
  <sheetData>
    <row r="1" spans="1:10" ht="30" customHeight="1" x14ac:dyDescent="0.4">
      <c r="A1" s="116" t="s">
        <v>849</v>
      </c>
      <c r="B1" s="116"/>
      <c r="C1" s="116"/>
      <c r="D1" s="116"/>
      <c r="E1" s="116"/>
    </row>
    <row r="2" spans="1:10" ht="30" customHeight="1" x14ac:dyDescent="0.4">
      <c r="A2" s="116" t="s">
        <v>850</v>
      </c>
      <c r="B2" s="116"/>
      <c r="C2" s="116"/>
      <c r="D2" s="116"/>
      <c r="E2" s="116"/>
    </row>
    <row r="3" spans="1:10" ht="30" customHeight="1" x14ac:dyDescent="0.4">
      <c r="A3" s="120" t="s">
        <v>952</v>
      </c>
      <c r="B3" s="121"/>
      <c r="C3" s="121"/>
      <c r="D3" s="121"/>
      <c r="E3" s="122"/>
    </row>
    <row r="4" spans="1:10" ht="40.5" customHeight="1" x14ac:dyDescent="0.4">
      <c r="A4" s="117" t="s">
        <v>943</v>
      </c>
      <c r="B4" s="117"/>
      <c r="C4" s="117"/>
      <c r="D4" s="117"/>
      <c r="E4" s="117"/>
    </row>
    <row r="5" spans="1:10" ht="83.25" customHeight="1" x14ac:dyDescent="0.4">
      <c r="A5" s="7" t="s">
        <v>0</v>
      </c>
      <c r="B5" s="8" t="s">
        <v>18</v>
      </c>
      <c r="C5" s="8" t="s">
        <v>13</v>
      </c>
      <c r="D5" s="8" t="s">
        <v>22</v>
      </c>
      <c r="E5" s="69" t="s">
        <v>14</v>
      </c>
      <c r="F5" s="24"/>
    </row>
    <row r="6" spans="1:10" ht="30" customHeight="1" x14ac:dyDescent="0.4">
      <c r="A6" s="9"/>
      <c r="B6" s="9"/>
      <c r="C6" s="10" t="s">
        <v>851</v>
      </c>
      <c r="D6" s="10" t="s">
        <v>851</v>
      </c>
      <c r="E6" s="10" t="s">
        <v>851</v>
      </c>
      <c r="G6" s="14"/>
    </row>
    <row r="7" spans="1:10" ht="30" customHeight="1" x14ac:dyDescent="0.4">
      <c r="A7" s="11">
        <v>1</v>
      </c>
      <c r="B7" s="11" t="s">
        <v>19</v>
      </c>
      <c r="C7" s="12">
        <v>292785723322.8316</v>
      </c>
      <c r="D7" s="13">
        <v>29074050002.055</v>
      </c>
      <c r="E7" s="12">
        <f>C7+D7</f>
        <v>321859773324.8866</v>
      </c>
      <c r="F7" s="24"/>
      <c r="G7" s="14"/>
      <c r="J7" s="14"/>
    </row>
    <row r="8" spans="1:10" ht="30" customHeight="1" x14ac:dyDescent="0.4">
      <c r="A8" s="11">
        <v>2</v>
      </c>
      <c r="B8" s="11" t="s">
        <v>24</v>
      </c>
      <c r="C8" s="12">
        <v>148504831571.48941</v>
      </c>
      <c r="D8" s="12">
        <v>96913500006.850006</v>
      </c>
      <c r="E8" s="12">
        <f t="shared" ref="E8:E20" si="0">C8+D8</f>
        <v>245418331578.33942</v>
      </c>
      <c r="F8" s="24"/>
    </row>
    <row r="9" spans="1:10" ht="30" customHeight="1" x14ac:dyDescent="0.4">
      <c r="A9" s="11">
        <v>3</v>
      </c>
      <c r="B9" s="11" t="s">
        <v>25</v>
      </c>
      <c r="C9" s="12">
        <v>114491000388.1991</v>
      </c>
      <c r="D9" s="12">
        <v>67839450004.794998</v>
      </c>
      <c r="E9" s="12">
        <f t="shared" si="0"/>
        <v>182330450392.99408</v>
      </c>
      <c r="F9" s="24"/>
      <c r="G9" s="14"/>
    </row>
    <row r="10" spans="1:10" ht="30" customHeight="1" x14ac:dyDescent="0.4">
      <c r="A10" s="11">
        <v>4</v>
      </c>
      <c r="B10" s="11" t="s">
        <v>15</v>
      </c>
      <c r="C10" s="12">
        <v>52799319079.679901</v>
      </c>
      <c r="D10" s="12">
        <v>0</v>
      </c>
      <c r="E10" s="12">
        <f t="shared" si="0"/>
        <v>52799319079.679901</v>
      </c>
      <c r="F10" s="24"/>
      <c r="G10" s="25"/>
    </row>
    <row r="11" spans="1:10" ht="30" customHeight="1" x14ac:dyDescent="0.4">
      <c r="A11" s="11">
        <v>5</v>
      </c>
      <c r="B11" s="11" t="s">
        <v>29</v>
      </c>
      <c r="C11" s="12">
        <v>10543564832.620001</v>
      </c>
      <c r="D11" s="12">
        <v>912405514.36000001</v>
      </c>
      <c r="E11" s="12">
        <f t="shared" si="0"/>
        <v>11455970346.980001</v>
      </c>
      <c r="F11" s="24"/>
      <c r="G11" s="25"/>
    </row>
    <row r="12" spans="1:10" ht="30" customHeight="1" x14ac:dyDescent="0.4">
      <c r="A12" s="11">
        <v>6</v>
      </c>
      <c r="B12" s="15" t="s">
        <v>852</v>
      </c>
      <c r="C12" s="12">
        <v>18092703487.09</v>
      </c>
      <c r="D12" s="12">
        <v>7413496548.0799999</v>
      </c>
      <c r="E12" s="12">
        <f t="shared" si="0"/>
        <v>25506200035.169998</v>
      </c>
      <c r="F12" s="24"/>
    </row>
    <row r="13" spans="1:10" ht="30" customHeight="1" x14ac:dyDescent="0.4">
      <c r="A13" s="11">
        <v>7</v>
      </c>
      <c r="B13" s="15" t="s">
        <v>853</v>
      </c>
      <c r="C13" s="12">
        <v>7642652385.7399998</v>
      </c>
      <c r="D13" s="12">
        <v>0</v>
      </c>
      <c r="E13" s="12">
        <f t="shared" si="0"/>
        <v>7642652385.7399998</v>
      </c>
      <c r="F13" s="24"/>
    </row>
    <row r="14" spans="1:10" ht="38.25" customHeight="1" x14ac:dyDescent="0.4">
      <c r="A14" s="11">
        <v>8</v>
      </c>
      <c r="B14" s="15" t="s">
        <v>854</v>
      </c>
      <c r="C14" s="12">
        <v>100000000</v>
      </c>
      <c r="D14" s="12">
        <v>0</v>
      </c>
      <c r="E14" s="12">
        <f t="shared" si="0"/>
        <v>100000000</v>
      </c>
      <c r="F14" s="24"/>
    </row>
    <row r="15" spans="1:10" ht="63" x14ac:dyDescent="0.4">
      <c r="A15" s="11">
        <v>9</v>
      </c>
      <c r="B15" s="15" t="s">
        <v>951</v>
      </c>
      <c r="C15" s="16">
        <v>26116830132.560001</v>
      </c>
      <c r="D15" s="12">
        <v>0</v>
      </c>
      <c r="E15" s="12">
        <f t="shared" si="0"/>
        <v>26116830132.560001</v>
      </c>
      <c r="F15" s="24"/>
    </row>
    <row r="16" spans="1:10" ht="105" x14ac:dyDescent="0.4">
      <c r="A16" s="11">
        <v>10</v>
      </c>
      <c r="B16" s="15" t="s">
        <v>949</v>
      </c>
      <c r="C16" s="16">
        <v>18163078852.380001</v>
      </c>
      <c r="D16" s="12">
        <v>0</v>
      </c>
      <c r="E16" s="12">
        <f t="shared" si="0"/>
        <v>18163078852.380001</v>
      </c>
      <c r="F16" s="24"/>
    </row>
    <row r="17" spans="1:7" ht="42" x14ac:dyDescent="0.4">
      <c r="A17" s="11">
        <v>11</v>
      </c>
      <c r="B17" s="15" t="s">
        <v>950</v>
      </c>
      <c r="C17" s="16">
        <v>42518567916.25</v>
      </c>
      <c r="D17" s="12">
        <v>0</v>
      </c>
      <c r="E17" s="12">
        <f t="shared" si="0"/>
        <v>42518567916.25</v>
      </c>
      <c r="F17" s="24"/>
    </row>
    <row r="18" spans="1:7" ht="42" x14ac:dyDescent="0.4">
      <c r="A18" s="11">
        <v>12</v>
      </c>
      <c r="B18" s="15" t="s">
        <v>942</v>
      </c>
      <c r="C18" s="16">
        <v>305637137.29000002</v>
      </c>
      <c r="D18" s="12"/>
      <c r="E18" s="12">
        <f t="shared" si="0"/>
        <v>305637137.29000002</v>
      </c>
      <c r="F18" s="24"/>
    </row>
    <row r="19" spans="1:7" ht="42.75" customHeight="1" x14ac:dyDescent="0.4">
      <c r="A19" s="11">
        <v>13</v>
      </c>
      <c r="B19" s="15" t="s">
        <v>818</v>
      </c>
      <c r="C19" s="16">
        <v>0</v>
      </c>
      <c r="D19" s="12">
        <v>5994649484.96</v>
      </c>
      <c r="E19" s="12">
        <f t="shared" si="0"/>
        <v>5994649484.96</v>
      </c>
      <c r="F19" s="24"/>
    </row>
    <row r="20" spans="1:7" ht="42.75" customHeight="1" x14ac:dyDescent="0.4">
      <c r="A20" s="11">
        <v>14</v>
      </c>
      <c r="B20" s="15" t="s">
        <v>882</v>
      </c>
      <c r="C20" s="16">
        <v>280000000000</v>
      </c>
      <c r="D20" s="12"/>
      <c r="E20" s="12">
        <f t="shared" si="0"/>
        <v>280000000000</v>
      </c>
      <c r="F20" s="24"/>
    </row>
    <row r="21" spans="1:7" ht="30" customHeight="1" x14ac:dyDescent="0.4">
      <c r="A21" s="11"/>
      <c r="B21" s="17" t="s">
        <v>855</v>
      </c>
      <c r="C21" s="16">
        <f>SUM(C7:C20)</f>
        <v>1012063909106.1301</v>
      </c>
      <c r="D21" s="16">
        <f>SUM(D7:D20)</f>
        <v>208147551561.09998</v>
      </c>
      <c r="E21" s="16">
        <f>SUM(E7:E20)</f>
        <v>1220211460667.2302</v>
      </c>
      <c r="F21" s="24"/>
    </row>
    <row r="22" spans="1:7" ht="50.25" customHeight="1" x14ac:dyDescent="0.4">
      <c r="B22" s="19"/>
      <c r="C22" s="18"/>
      <c r="D22" s="18"/>
      <c r="E22" s="18"/>
    </row>
    <row r="23" spans="1:7" ht="55.5" customHeight="1" x14ac:dyDescent="0.45">
      <c r="A23" s="118" t="s">
        <v>945</v>
      </c>
      <c r="B23" s="119"/>
      <c r="C23" s="119"/>
      <c r="D23" s="119"/>
      <c r="E23" s="119"/>
      <c r="F23" s="119"/>
      <c r="G23" s="119"/>
    </row>
    <row r="24" spans="1:7" ht="30" customHeight="1" x14ac:dyDescent="0.5">
      <c r="A24" s="123" t="s">
        <v>953</v>
      </c>
      <c r="B24" s="124"/>
      <c r="C24" s="124"/>
      <c r="D24" s="124"/>
      <c r="E24" s="124"/>
      <c r="F24" s="124"/>
      <c r="G24" s="124"/>
    </row>
    <row r="25" spans="1:7" ht="30" customHeight="1" x14ac:dyDescent="0.4">
      <c r="A25" s="9"/>
      <c r="B25" s="9">
        <v>1</v>
      </c>
      <c r="C25" s="9">
        <v>2</v>
      </c>
      <c r="D25" s="9">
        <v>3</v>
      </c>
      <c r="E25" s="9" t="s">
        <v>856</v>
      </c>
      <c r="F25" s="9">
        <v>5</v>
      </c>
      <c r="G25" s="9" t="s">
        <v>8</v>
      </c>
    </row>
    <row r="26" spans="1:7" ht="43.5" customHeight="1" x14ac:dyDescent="0.4">
      <c r="A26" s="17" t="s">
        <v>0</v>
      </c>
      <c r="B26" s="17" t="s">
        <v>18</v>
      </c>
      <c r="C26" s="20" t="s">
        <v>7</v>
      </c>
      <c r="D26" s="17" t="s">
        <v>944</v>
      </c>
      <c r="E26" s="17" t="s">
        <v>11</v>
      </c>
      <c r="F26" s="17" t="s">
        <v>22</v>
      </c>
      <c r="G26" s="17" t="s">
        <v>14</v>
      </c>
    </row>
    <row r="27" spans="1:7" ht="22.8" x14ac:dyDescent="0.4">
      <c r="A27" s="11"/>
      <c r="B27" s="11"/>
      <c r="C27" s="10" t="s">
        <v>851</v>
      </c>
      <c r="D27" s="10" t="s">
        <v>851</v>
      </c>
      <c r="E27" s="10" t="s">
        <v>851</v>
      </c>
      <c r="F27" s="10" t="s">
        <v>851</v>
      </c>
      <c r="G27" s="10" t="s">
        <v>851</v>
      </c>
    </row>
    <row r="28" spans="1:7" x14ac:dyDescent="0.4">
      <c r="A28" s="11">
        <v>1</v>
      </c>
      <c r="B28" s="11" t="s">
        <v>16</v>
      </c>
      <c r="C28" s="21">
        <v>269554054312.01999</v>
      </c>
      <c r="D28" s="21">
        <v>107073290252.39999</v>
      </c>
      <c r="E28" s="21">
        <f>C28-D28</f>
        <v>162480764059.62</v>
      </c>
      <c r="F28" s="21">
        <v>27135780001.919998</v>
      </c>
      <c r="G28" s="21">
        <f>E28+F28</f>
        <v>189616544061.53998</v>
      </c>
    </row>
    <row r="29" spans="1:7" x14ac:dyDescent="0.4">
      <c r="A29" s="11">
        <v>2</v>
      </c>
      <c r="B29" s="11" t="s">
        <v>17</v>
      </c>
      <c r="C29" s="21">
        <v>5557815552.8299999</v>
      </c>
      <c r="D29" s="21"/>
      <c r="E29" s="21">
        <f t="shared" ref="E29:E32" si="1">C29-D29</f>
        <v>5557815552.8299999</v>
      </c>
      <c r="F29" s="21">
        <v>0</v>
      </c>
      <c r="G29" s="21">
        <f t="shared" ref="G29:G32" si="2">E29+F29</f>
        <v>5557815552.8299999</v>
      </c>
    </row>
    <row r="30" spans="1:7" x14ac:dyDescent="0.4">
      <c r="A30" s="11">
        <v>3</v>
      </c>
      <c r="B30" s="11" t="s">
        <v>4</v>
      </c>
      <c r="C30" s="21">
        <v>2778907776.4099998</v>
      </c>
      <c r="D30" s="21"/>
      <c r="E30" s="21">
        <f t="shared" si="1"/>
        <v>2778907776.4099998</v>
      </c>
      <c r="F30" s="21">
        <v>0</v>
      </c>
      <c r="G30" s="21">
        <f t="shared" si="2"/>
        <v>2778907776.4099998</v>
      </c>
    </row>
    <row r="31" spans="1:7" ht="42" x14ac:dyDescent="0.4">
      <c r="A31" s="11">
        <v>4</v>
      </c>
      <c r="B31" s="15" t="s">
        <v>5</v>
      </c>
      <c r="C31" s="21">
        <v>9337130128.75</v>
      </c>
      <c r="D31" s="21"/>
      <c r="E31" s="21">
        <f t="shared" si="1"/>
        <v>9337130128.75</v>
      </c>
      <c r="F31" s="21">
        <v>0</v>
      </c>
      <c r="G31" s="21">
        <f t="shared" si="2"/>
        <v>9337130128.75</v>
      </c>
    </row>
    <row r="32" spans="1:7" ht="21.6" thickBot="1" x14ac:dyDescent="0.45">
      <c r="A32" s="11">
        <v>5</v>
      </c>
      <c r="B32" s="11" t="s">
        <v>6</v>
      </c>
      <c r="C32" s="21">
        <v>5557815552.8299999</v>
      </c>
      <c r="D32" s="21">
        <v>69362636</v>
      </c>
      <c r="E32" s="21">
        <f t="shared" si="1"/>
        <v>5488452916.8299999</v>
      </c>
      <c r="F32" s="21">
        <v>1938270000.1400001</v>
      </c>
      <c r="G32" s="21">
        <f t="shared" si="2"/>
        <v>7426722916.9700003</v>
      </c>
    </row>
    <row r="33" spans="1:10" ht="36.75" customHeight="1" thickTop="1" thickBot="1" x14ac:dyDescent="0.45">
      <c r="A33" s="11"/>
      <c r="B33" s="22" t="s">
        <v>14</v>
      </c>
      <c r="C33" s="23">
        <f>SUM(C28:C32)</f>
        <v>292785723322.83997</v>
      </c>
      <c r="D33" s="23">
        <f t="shared" ref="D33:G33" si="3">SUM(D28:D32)</f>
        <v>107142652888.39999</v>
      </c>
      <c r="E33" s="23">
        <f t="shared" si="3"/>
        <v>185643070434.43997</v>
      </c>
      <c r="F33" s="23">
        <f t="shared" si="3"/>
        <v>29074050002.059998</v>
      </c>
      <c r="G33" s="23">
        <f t="shared" si="3"/>
        <v>214717120436.49997</v>
      </c>
      <c r="J33" s="25"/>
    </row>
    <row r="34" spans="1:10" ht="21.6" thickTop="1" x14ac:dyDescent="0.4">
      <c r="D34" s="24"/>
    </row>
    <row r="35" spans="1:10" ht="12.75" hidden="1" customHeight="1" thickTop="1" thickBot="1" x14ac:dyDescent="0.45">
      <c r="A35" s="115" t="s">
        <v>857</v>
      </c>
      <c r="B35" s="115"/>
      <c r="C35" s="115"/>
      <c r="D35" s="24"/>
    </row>
    <row r="36" spans="1:10" ht="71.25" customHeight="1" x14ac:dyDescent="0.4">
      <c r="A36" s="125" t="s">
        <v>858</v>
      </c>
      <c r="B36" s="125"/>
      <c r="C36" s="125"/>
      <c r="D36" s="125"/>
      <c r="E36" s="125"/>
      <c r="F36" s="125"/>
      <c r="G36" s="125"/>
    </row>
    <row r="37" spans="1:10" ht="42.75" customHeight="1" x14ac:dyDescent="0.4">
      <c r="B37" s="26"/>
      <c r="C37" s="26"/>
      <c r="D37" s="26"/>
      <c r="G37" s="25"/>
    </row>
    <row r="38" spans="1:10" x14ac:dyDescent="0.4">
      <c r="B38" s="26"/>
      <c r="C38" s="26"/>
      <c r="D38" s="26"/>
    </row>
    <row r="39" spans="1:10" x14ac:dyDescent="0.4">
      <c r="B39" s="27"/>
      <c r="C39" s="26"/>
      <c r="D39" s="26"/>
    </row>
    <row r="40" spans="1:10" ht="22.8" x14ac:dyDescent="0.4">
      <c r="B40" s="14"/>
      <c r="C40" s="114" t="s">
        <v>26</v>
      </c>
      <c r="D40" s="114"/>
    </row>
    <row r="41" spans="1:10" ht="35.25" customHeight="1" x14ac:dyDescent="0.4">
      <c r="B41" s="14"/>
      <c r="C41" s="114" t="s">
        <v>859</v>
      </c>
      <c r="D41" s="114"/>
    </row>
    <row r="42" spans="1:10" ht="22.8" x14ac:dyDescent="0.4">
      <c r="B42" s="14"/>
      <c r="C42" s="114" t="s">
        <v>860</v>
      </c>
      <c r="D42" s="114"/>
    </row>
    <row r="43" spans="1:10" ht="22.8" x14ac:dyDescent="0.4">
      <c r="B43" s="14"/>
      <c r="C43" s="114" t="s">
        <v>27</v>
      </c>
      <c r="D43" s="114"/>
    </row>
  </sheetData>
  <mergeCells count="12">
    <mergeCell ref="C42:D42"/>
    <mergeCell ref="C43:D43"/>
    <mergeCell ref="A35:C35"/>
    <mergeCell ref="C40:D40"/>
    <mergeCell ref="A1:E1"/>
    <mergeCell ref="A2:E2"/>
    <mergeCell ref="A4:E4"/>
    <mergeCell ref="A23:G23"/>
    <mergeCell ref="C41:D41"/>
    <mergeCell ref="A3:E3"/>
    <mergeCell ref="A24:G24"/>
    <mergeCell ref="A36:G36"/>
  </mergeCells>
  <phoneticPr fontId="2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54"/>
  <sheetViews>
    <sheetView topLeftCell="J1" workbookViewId="0">
      <selection activeCell="D7" sqref="D7:D8"/>
    </sheetView>
  </sheetViews>
  <sheetFormatPr defaultColWidth="8.88671875" defaultRowHeight="13.2" x14ac:dyDescent="0.25"/>
  <cols>
    <col min="1" max="1" width="4.109375" style="28" bestFit="1" customWidth="1"/>
    <col min="2" max="2" width="22.44140625" style="28" customWidth="1"/>
    <col min="3" max="3" width="7.44140625" style="28" customWidth="1"/>
    <col min="4" max="4" width="25.5546875" style="28" customWidth="1"/>
    <col min="5" max="5" width="23.6640625" style="28" customWidth="1"/>
    <col min="6" max="6" width="28.33203125" style="28" customWidth="1"/>
    <col min="7" max="7" width="21.33203125" style="28" customWidth="1"/>
    <col min="8" max="8" width="24.44140625" style="28" customWidth="1"/>
    <col min="9" max="9" width="22.6640625" style="28" customWidth="1"/>
    <col min="10" max="10" width="25.5546875" style="28" customWidth="1"/>
    <col min="11" max="16" width="22" style="28" customWidth="1"/>
    <col min="17" max="17" width="24.33203125" style="28" bestFit="1" customWidth="1"/>
    <col min="18" max="18" width="24.109375" style="28" customWidth="1"/>
    <col min="19" max="19" width="6.44140625" style="28" customWidth="1"/>
    <col min="20" max="20" width="8.88671875" style="28"/>
    <col min="21" max="21" width="16.33203125" style="28" bestFit="1" customWidth="1"/>
    <col min="22" max="22" width="16.88671875" style="28" bestFit="1" customWidth="1"/>
    <col min="23" max="23" width="21" style="28" customWidth="1"/>
    <col min="24" max="24" width="8.88671875" style="28"/>
    <col min="25" max="25" width="17.44140625" style="28" customWidth="1"/>
    <col min="26" max="26" width="12.33203125" style="28" bestFit="1" customWidth="1"/>
    <col min="27" max="27" width="17.88671875" style="28" customWidth="1"/>
    <col min="28" max="29" width="8.88671875" style="28"/>
    <col min="30" max="30" width="17.88671875" style="28" bestFit="1" customWidth="1"/>
    <col min="31" max="31" width="16.33203125" style="28" bestFit="1" customWidth="1"/>
    <col min="32" max="32" width="17.88671875" style="28" bestFit="1" customWidth="1"/>
    <col min="33" max="16384" width="8.88671875" style="28"/>
  </cols>
  <sheetData>
    <row r="1" spans="1:32" ht="22.8" x14ac:dyDescent="0.4">
      <c r="A1" s="126" t="s">
        <v>861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</row>
    <row r="2" spans="1:32" ht="24.6" x14ac:dyDescent="0.4">
      <c r="A2" s="127" t="s">
        <v>862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32" ht="18" customHeight="1" x14ac:dyDescent="0.35">
      <c r="A3" s="134" t="s">
        <v>20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32" ht="17.399999999999999" x14ac:dyDescent="0.3">
      <c r="A4" s="128" t="s">
        <v>946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32" ht="20.399999999999999" x14ac:dyDescent="0.35"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</row>
    <row r="6" spans="1:32" ht="15.6" x14ac:dyDescent="0.3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 t="s">
        <v>8</v>
      </c>
      <c r="G6" s="30">
        <v>7</v>
      </c>
      <c r="H6" s="30">
        <v>8</v>
      </c>
      <c r="I6" s="30">
        <v>9</v>
      </c>
      <c r="J6" s="30" t="s">
        <v>9</v>
      </c>
      <c r="K6" s="30">
        <v>13</v>
      </c>
      <c r="L6" s="30">
        <v>14</v>
      </c>
      <c r="M6" s="30">
        <v>15</v>
      </c>
      <c r="N6" s="30">
        <v>16</v>
      </c>
      <c r="O6" s="30">
        <v>17</v>
      </c>
      <c r="P6" s="30">
        <v>18</v>
      </c>
      <c r="Q6" s="30" t="s">
        <v>880</v>
      </c>
      <c r="R6" s="30" t="s">
        <v>863</v>
      </c>
      <c r="S6" s="31"/>
    </row>
    <row r="7" spans="1:32" ht="12.75" customHeight="1" x14ac:dyDescent="0.3">
      <c r="A7" s="130" t="s">
        <v>0</v>
      </c>
      <c r="B7" s="130" t="s">
        <v>18</v>
      </c>
      <c r="C7" s="130" t="s">
        <v>1</v>
      </c>
      <c r="D7" s="130" t="s">
        <v>864</v>
      </c>
      <c r="E7" s="130" t="s">
        <v>28</v>
      </c>
      <c r="F7" s="130" t="s">
        <v>2</v>
      </c>
      <c r="G7" s="137" t="s">
        <v>21</v>
      </c>
      <c r="H7" s="138"/>
      <c r="I7" s="139"/>
      <c r="J7" s="130" t="s">
        <v>11</v>
      </c>
      <c r="K7" s="130" t="s">
        <v>865</v>
      </c>
      <c r="L7" s="130" t="s">
        <v>866</v>
      </c>
      <c r="M7" s="130" t="s">
        <v>867</v>
      </c>
      <c r="N7" s="130" t="s">
        <v>68</v>
      </c>
      <c r="O7" s="130" t="s">
        <v>868</v>
      </c>
      <c r="P7" s="130" t="s">
        <v>869</v>
      </c>
      <c r="Q7" s="130" t="s">
        <v>23</v>
      </c>
      <c r="R7" s="130" t="s">
        <v>12</v>
      </c>
      <c r="S7" s="132" t="s">
        <v>0</v>
      </c>
    </row>
    <row r="8" spans="1:32" ht="50.25" customHeight="1" x14ac:dyDescent="0.3">
      <c r="A8" s="131"/>
      <c r="B8" s="131"/>
      <c r="C8" s="131"/>
      <c r="D8" s="131"/>
      <c r="E8" s="131"/>
      <c r="F8" s="131"/>
      <c r="G8" s="32" t="s">
        <v>3</v>
      </c>
      <c r="H8" s="32" t="s">
        <v>10</v>
      </c>
      <c r="I8" s="32" t="s">
        <v>870</v>
      </c>
      <c r="J8" s="131"/>
      <c r="K8" s="131"/>
      <c r="L8" s="131"/>
      <c r="M8" s="131"/>
      <c r="N8" s="131"/>
      <c r="O8" s="131"/>
      <c r="P8" s="131"/>
      <c r="Q8" s="131"/>
      <c r="R8" s="131"/>
      <c r="S8" s="133"/>
    </row>
    <row r="9" spans="1:32" ht="30" customHeight="1" x14ac:dyDescent="0.3">
      <c r="A9" s="31"/>
      <c r="B9" s="31"/>
      <c r="C9" s="31"/>
      <c r="D9" s="33" t="s">
        <v>851</v>
      </c>
      <c r="E9" s="33" t="s">
        <v>851</v>
      </c>
      <c r="F9" s="33" t="s">
        <v>851</v>
      </c>
      <c r="G9" s="33" t="s">
        <v>851</v>
      </c>
      <c r="H9" s="33" t="s">
        <v>851</v>
      </c>
      <c r="I9" s="33" t="s">
        <v>851</v>
      </c>
      <c r="J9" s="33" t="s">
        <v>851</v>
      </c>
      <c r="K9" s="33" t="s">
        <v>851</v>
      </c>
      <c r="L9" s="33" t="s">
        <v>851</v>
      </c>
      <c r="M9" s="33" t="s">
        <v>851</v>
      </c>
      <c r="N9" s="33" t="s">
        <v>851</v>
      </c>
      <c r="O9" s="33" t="s">
        <v>851</v>
      </c>
      <c r="P9" s="33" t="s">
        <v>851</v>
      </c>
      <c r="Q9" s="33" t="s">
        <v>851</v>
      </c>
      <c r="R9" s="33" t="s">
        <v>851</v>
      </c>
      <c r="S9" s="31"/>
    </row>
    <row r="10" spans="1:32" ht="30" customHeight="1" x14ac:dyDescent="0.3">
      <c r="A10" s="31">
        <v>1</v>
      </c>
      <c r="B10" s="34" t="s">
        <v>31</v>
      </c>
      <c r="C10" s="35">
        <v>17</v>
      </c>
      <c r="D10" s="36">
        <v>3568266071.241168</v>
      </c>
      <c r="E10" s="36">
        <v>903340629.98790002</v>
      </c>
      <c r="F10" s="37">
        <f>D10+E10</f>
        <v>4471606701.2290678</v>
      </c>
      <c r="G10" s="36">
        <v>65118215.920000002</v>
      </c>
      <c r="H10" s="36">
        <v>0</v>
      </c>
      <c r="I10" s="36">
        <f>1005859572.43-H10-G10</f>
        <v>940741356.50999999</v>
      </c>
      <c r="J10" s="36">
        <f>F10-G10-H10-I10</f>
        <v>3465747128.7990675</v>
      </c>
      <c r="K10" s="36">
        <v>98813521.972832337</v>
      </c>
      <c r="L10" s="36">
        <f>K10/2</f>
        <v>49406760.986416169</v>
      </c>
      <c r="M10" s="36">
        <f>K10-L10</f>
        <v>49406760.986416169</v>
      </c>
      <c r="N10" s="36">
        <v>1964835298.7544</v>
      </c>
      <c r="O10" s="38">
        <v>0</v>
      </c>
      <c r="P10" s="36">
        <f>N10-O10</f>
        <v>1964835298.7544</v>
      </c>
      <c r="Q10" s="38">
        <f>F10+K10+N10</f>
        <v>6535255521.9563007</v>
      </c>
      <c r="R10" s="39">
        <f>J10+M10+P10</f>
        <v>5479989188.5398836</v>
      </c>
      <c r="S10" s="31">
        <v>1</v>
      </c>
      <c r="AF10" s="40">
        <v>0</v>
      </c>
    </row>
    <row r="11" spans="1:32" ht="30" customHeight="1" x14ac:dyDescent="0.3">
      <c r="A11" s="31">
        <v>2</v>
      </c>
      <c r="B11" s="34" t="s">
        <v>32</v>
      </c>
      <c r="C11" s="41">
        <v>21</v>
      </c>
      <c r="D11" s="36">
        <v>3796021477.9871707</v>
      </c>
      <c r="E11" s="36">
        <v>0</v>
      </c>
      <c r="F11" s="37">
        <f t="shared" ref="F11:F45" si="0">D11+E11</f>
        <v>3796021477.9871707</v>
      </c>
      <c r="G11" s="36">
        <v>81744975.519999996</v>
      </c>
      <c r="H11" s="36">
        <v>0</v>
      </c>
      <c r="I11" s="36">
        <f>823023497.07-H11-G11</f>
        <v>741278521.55000007</v>
      </c>
      <c r="J11" s="36">
        <f t="shared" ref="J11:J45" si="1">F11-G11-H11-I11</f>
        <v>2972997980.9171705</v>
      </c>
      <c r="K11" s="36">
        <v>105120594.77502935</v>
      </c>
      <c r="L11" s="36">
        <v>0</v>
      </c>
      <c r="M11" s="36">
        <f t="shared" ref="M11:M45" si="2">K11-L11</f>
        <v>105120594.77502935</v>
      </c>
      <c r="N11" s="36">
        <v>2207775530.3013</v>
      </c>
      <c r="O11" s="38">
        <v>0</v>
      </c>
      <c r="P11" s="36">
        <f t="shared" ref="P11:P45" si="3">N11-O11</f>
        <v>2207775530.3013</v>
      </c>
      <c r="Q11" s="38">
        <f t="shared" ref="Q11:Q45" si="4">F11+K11+N11</f>
        <v>6108917603.0634995</v>
      </c>
      <c r="R11" s="39">
        <f t="shared" ref="R11:R45" si="5">J11+M11+P11</f>
        <v>5285894105.9934998</v>
      </c>
      <c r="S11" s="31">
        <v>2</v>
      </c>
      <c r="AF11" s="40">
        <v>0</v>
      </c>
    </row>
    <row r="12" spans="1:32" ht="30" customHeight="1" x14ac:dyDescent="0.3">
      <c r="A12" s="31">
        <v>3</v>
      </c>
      <c r="B12" s="34" t="s">
        <v>33</v>
      </c>
      <c r="C12" s="41">
        <v>31</v>
      </c>
      <c r="D12" s="36">
        <v>3831297607.2567439</v>
      </c>
      <c r="E12" s="36">
        <v>22515205987.581001</v>
      </c>
      <c r="F12" s="37">
        <f t="shared" si="0"/>
        <v>26346503594.837746</v>
      </c>
      <c r="G12" s="36">
        <v>52072982.520000003</v>
      </c>
      <c r="H12" s="36">
        <v>0</v>
      </c>
      <c r="I12" s="36">
        <f>1519374559.84-H12-G12</f>
        <v>1467301577.3199999</v>
      </c>
      <c r="J12" s="36">
        <f t="shared" si="1"/>
        <v>24827129034.997746</v>
      </c>
      <c r="K12" s="36">
        <v>106097472.20095599</v>
      </c>
      <c r="L12" s="36">
        <f>K12/2</f>
        <v>53048736.100477993</v>
      </c>
      <c r="M12" s="36">
        <f t="shared" si="2"/>
        <v>53048736.100477993</v>
      </c>
      <c r="N12" s="36">
        <v>2312688369.5781999</v>
      </c>
      <c r="O12" s="38">
        <v>0</v>
      </c>
      <c r="P12" s="36">
        <f t="shared" si="3"/>
        <v>2312688369.5781999</v>
      </c>
      <c r="Q12" s="38">
        <f t="shared" si="4"/>
        <v>28765289436.616901</v>
      </c>
      <c r="R12" s="39">
        <f t="shared" si="5"/>
        <v>27192866140.676426</v>
      </c>
      <c r="S12" s="31">
        <v>3</v>
      </c>
      <c r="AF12" s="40">
        <v>0</v>
      </c>
    </row>
    <row r="13" spans="1:32" ht="30" customHeight="1" x14ac:dyDescent="0.3">
      <c r="A13" s="31">
        <v>4</v>
      </c>
      <c r="B13" s="34" t="s">
        <v>34</v>
      </c>
      <c r="C13" s="41">
        <v>21</v>
      </c>
      <c r="D13" s="36">
        <v>3788910078.6498427</v>
      </c>
      <c r="E13" s="36">
        <f>268232939.1635+305637137.29</f>
        <v>573870076.45350003</v>
      </c>
      <c r="F13" s="37">
        <f t="shared" si="0"/>
        <v>4362780155.103343</v>
      </c>
      <c r="G13" s="36">
        <v>56280977.920000002</v>
      </c>
      <c r="H13" s="36">
        <v>0</v>
      </c>
      <c r="I13" s="36">
        <f>444626337.22-H13-G13</f>
        <v>388345359.30000001</v>
      </c>
      <c r="J13" s="36">
        <f t="shared" si="1"/>
        <v>3918153817.8833427</v>
      </c>
      <c r="K13" s="36">
        <v>104923663.71645719</v>
      </c>
      <c r="L13" s="36">
        <v>0</v>
      </c>
      <c r="M13" s="36">
        <f t="shared" si="2"/>
        <v>104923663.71645719</v>
      </c>
      <c r="N13" s="36">
        <v>2372466000.5672002</v>
      </c>
      <c r="O13" s="38">
        <v>0</v>
      </c>
      <c r="P13" s="36">
        <f t="shared" si="3"/>
        <v>2372466000.5672002</v>
      </c>
      <c r="Q13" s="38">
        <f t="shared" si="4"/>
        <v>6840169819.387001</v>
      </c>
      <c r="R13" s="39">
        <f t="shared" si="5"/>
        <v>6395543482.1669998</v>
      </c>
      <c r="S13" s="31">
        <v>4</v>
      </c>
      <c r="AF13" s="40">
        <v>0</v>
      </c>
    </row>
    <row r="14" spans="1:32" ht="30" customHeight="1" x14ac:dyDescent="0.3">
      <c r="A14" s="31">
        <v>5</v>
      </c>
      <c r="B14" s="34" t="s">
        <v>35</v>
      </c>
      <c r="C14" s="41">
        <v>20</v>
      </c>
      <c r="D14" s="36">
        <v>4558185767.994401</v>
      </c>
      <c r="E14" s="36">
        <v>0</v>
      </c>
      <c r="F14" s="37">
        <f t="shared" si="0"/>
        <v>4558185767.994401</v>
      </c>
      <c r="G14" s="36">
        <v>132109967.23999999</v>
      </c>
      <c r="H14" s="36">
        <v>201255000</v>
      </c>
      <c r="I14" s="36">
        <f>1297359364-H14-G14</f>
        <v>963994396.75999999</v>
      </c>
      <c r="J14" s="36">
        <f t="shared" si="1"/>
        <v>3260826403.994401</v>
      </c>
      <c r="K14" s="36">
        <v>126226682.8059988</v>
      </c>
      <c r="L14" s="36">
        <v>0</v>
      </c>
      <c r="M14" s="36">
        <f t="shared" si="2"/>
        <v>126226682.8059988</v>
      </c>
      <c r="N14" s="36">
        <v>2389033501.8460999</v>
      </c>
      <c r="O14" s="38">
        <v>0</v>
      </c>
      <c r="P14" s="36">
        <f t="shared" si="3"/>
        <v>2389033501.8460999</v>
      </c>
      <c r="Q14" s="38">
        <f t="shared" si="4"/>
        <v>7073445952.6464996</v>
      </c>
      <c r="R14" s="39">
        <f t="shared" si="5"/>
        <v>5776086588.6464996</v>
      </c>
      <c r="S14" s="31">
        <v>5</v>
      </c>
      <c r="AF14" s="40">
        <v>0</v>
      </c>
    </row>
    <row r="15" spans="1:32" ht="30" customHeight="1" x14ac:dyDescent="0.3">
      <c r="A15" s="31">
        <v>6</v>
      </c>
      <c r="B15" s="34" t="s">
        <v>36</v>
      </c>
      <c r="C15" s="41">
        <v>8</v>
      </c>
      <c r="D15" s="36">
        <v>3371761884.9388771</v>
      </c>
      <c r="E15" s="36">
        <v>17921483984.379601</v>
      </c>
      <c r="F15" s="37">
        <f t="shared" si="0"/>
        <v>21293245869.318478</v>
      </c>
      <c r="G15" s="36">
        <v>27309923.140000001</v>
      </c>
      <c r="H15" s="36">
        <v>0</v>
      </c>
      <c r="I15" s="36">
        <f>1744956404-H15-G15</f>
        <v>1717646480.8599999</v>
      </c>
      <c r="J15" s="36">
        <f t="shared" si="1"/>
        <v>19548289465.318478</v>
      </c>
      <c r="K15" s="36">
        <v>93371867.582922757</v>
      </c>
      <c r="L15" s="36">
        <f t="shared" ref="L15:L21" si="6">K15/2</f>
        <v>46685933.791461378</v>
      </c>
      <c r="M15" s="36">
        <f t="shared" si="2"/>
        <v>46685933.791461378</v>
      </c>
      <c r="N15" s="36">
        <v>2252264034.7519002</v>
      </c>
      <c r="O15" s="38">
        <v>0</v>
      </c>
      <c r="P15" s="36">
        <f t="shared" si="3"/>
        <v>2252264034.7519002</v>
      </c>
      <c r="Q15" s="38">
        <f t="shared" si="4"/>
        <v>23638881771.653301</v>
      </c>
      <c r="R15" s="39">
        <f t="shared" si="5"/>
        <v>21847239433.861839</v>
      </c>
      <c r="S15" s="31">
        <v>6</v>
      </c>
      <c r="AF15" s="40">
        <v>0</v>
      </c>
    </row>
    <row r="16" spans="1:32" ht="30" customHeight="1" x14ac:dyDescent="0.3">
      <c r="A16" s="31">
        <v>7</v>
      </c>
      <c r="B16" s="34" t="s">
        <v>37</v>
      </c>
      <c r="C16" s="41">
        <v>23</v>
      </c>
      <c r="D16" s="36">
        <v>4273593817.0038848</v>
      </c>
      <c r="E16" s="36">
        <v>0</v>
      </c>
      <c r="F16" s="37">
        <f t="shared" si="0"/>
        <v>4273593817.0038848</v>
      </c>
      <c r="G16" s="36">
        <v>37138438</v>
      </c>
      <c r="H16" s="36">
        <v>0</v>
      </c>
      <c r="I16" s="36">
        <f>1205550065.17-H16-G16</f>
        <v>1168411627.1700001</v>
      </c>
      <c r="J16" s="36">
        <f t="shared" si="1"/>
        <v>3068043751.8338847</v>
      </c>
      <c r="K16" s="36">
        <v>118345674.93241526</v>
      </c>
      <c r="L16" s="36">
        <f t="shared" si="6"/>
        <v>59172837.466207631</v>
      </c>
      <c r="M16" s="36">
        <f t="shared" si="2"/>
        <v>59172837.466207631</v>
      </c>
      <c r="N16" s="36">
        <v>2269801644.7241998</v>
      </c>
      <c r="O16" s="38">
        <v>0</v>
      </c>
      <c r="P16" s="36">
        <f t="shared" si="3"/>
        <v>2269801644.7241998</v>
      </c>
      <c r="Q16" s="38">
        <f t="shared" si="4"/>
        <v>6661741136.6604996</v>
      </c>
      <c r="R16" s="39">
        <f t="shared" si="5"/>
        <v>5397018234.024292</v>
      </c>
      <c r="S16" s="31">
        <v>7</v>
      </c>
      <c r="AF16" s="40">
        <v>0</v>
      </c>
    </row>
    <row r="17" spans="1:32" ht="30" customHeight="1" x14ac:dyDescent="0.3">
      <c r="A17" s="31">
        <v>8</v>
      </c>
      <c r="B17" s="34" t="s">
        <v>38</v>
      </c>
      <c r="C17" s="41">
        <v>27</v>
      </c>
      <c r="D17" s="36">
        <v>4734529483.3494835</v>
      </c>
      <c r="E17" s="36">
        <v>0</v>
      </c>
      <c r="F17" s="37">
        <f t="shared" si="0"/>
        <v>4734529483.3494835</v>
      </c>
      <c r="G17" s="36">
        <v>23242642.989999998</v>
      </c>
      <c r="H17" s="36">
        <v>0</v>
      </c>
      <c r="I17" s="36">
        <f>740612221.73-H17-G17</f>
        <v>717369578.74000001</v>
      </c>
      <c r="J17" s="36">
        <f t="shared" si="1"/>
        <v>3993917261.6194839</v>
      </c>
      <c r="K17" s="36">
        <v>131110047.23121648</v>
      </c>
      <c r="L17" s="36">
        <v>0</v>
      </c>
      <c r="M17" s="36">
        <f t="shared" si="2"/>
        <v>131110047.23121648</v>
      </c>
      <c r="N17" s="36">
        <v>2349818555.7888999</v>
      </c>
      <c r="O17" s="38">
        <v>0</v>
      </c>
      <c r="P17" s="36">
        <f t="shared" si="3"/>
        <v>2349818555.7888999</v>
      </c>
      <c r="Q17" s="38">
        <f t="shared" si="4"/>
        <v>7215458086.3696003</v>
      </c>
      <c r="R17" s="39">
        <f t="shared" si="5"/>
        <v>6474845864.6396008</v>
      </c>
      <c r="S17" s="31">
        <v>8</v>
      </c>
      <c r="AF17" s="40">
        <v>0</v>
      </c>
    </row>
    <row r="18" spans="1:32" ht="30" customHeight="1" x14ac:dyDescent="0.3">
      <c r="A18" s="31">
        <v>9</v>
      </c>
      <c r="B18" s="34" t="s">
        <v>39</v>
      </c>
      <c r="C18" s="41">
        <v>18</v>
      </c>
      <c r="D18" s="36">
        <v>3831951001.9889746</v>
      </c>
      <c r="E18" s="36">
        <v>0</v>
      </c>
      <c r="F18" s="37">
        <f t="shared" si="0"/>
        <v>3831951001.9889746</v>
      </c>
      <c r="G18" s="36">
        <v>688057267.88</v>
      </c>
      <c r="H18" s="36">
        <v>0</v>
      </c>
      <c r="I18" s="36">
        <f>1600763957.89-H18-G18</f>
        <v>912706690.01000011</v>
      </c>
      <c r="J18" s="36">
        <f t="shared" si="1"/>
        <v>2231187044.0989742</v>
      </c>
      <c r="K18" s="36">
        <v>106115566.20892546</v>
      </c>
      <c r="L18" s="36">
        <f t="shared" si="6"/>
        <v>53057783.104462728</v>
      </c>
      <c r="M18" s="36">
        <f t="shared" si="2"/>
        <v>53057783.104462728</v>
      </c>
      <c r="N18" s="36">
        <v>1973084673.2314</v>
      </c>
      <c r="O18" s="38">
        <v>0</v>
      </c>
      <c r="P18" s="36">
        <f t="shared" si="3"/>
        <v>1973084673.2314</v>
      </c>
      <c r="Q18" s="38">
        <f t="shared" si="4"/>
        <v>5911151241.4293003</v>
      </c>
      <c r="R18" s="39">
        <f t="shared" si="5"/>
        <v>4257329500.4348369</v>
      </c>
      <c r="S18" s="31">
        <v>9</v>
      </c>
      <c r="AF18" s="40">
        <v>0</v>
      </c>
    </row>
    <row r="19" spans="1:32" ht="30" customHeight="1" x14ac:dyDescent="0.3">
      <c r="A19" s="31">
        <v>10</v>
      </c>
      <c r="B19" s="34" t="s">
        <v>40</v>
      </c>
      <c r="C19" s="41">
        <v>25</v>
      </c>
      <c r="D19" s="36">
        <v>3869201280.5216246</v>
      </c>
      <c r="E19" s="36">
        <v>30018166370.8064</v>
      </c>
      <c r="F19" s="37">
        <f t="shared" si="0"/>
        <v>33887367651.328026</v>
      </c>
      <c r="G19" s="36">
        <v>30188064.079999998</v>
      </c>
      <c r="H19" s="36">
        <v>166666666.66</v>
      </c>
      <c r="I19" s="36">
        <f>2050312041.79-H19-G19</f>
        <v>1853457311.05</v>
      </c>
      <c r="J19" s="36">
        <f t="shared" si="1"/>
        <v>31837055609.538025</v>
      </c>
      <c r="K19" s="36">
        <v>107147112.38367574</v>
      </c>
      <c r="L19" s="36">
        <f t="shared" si="6"/>
        <v>53573556.19183787</v>
      </c>
      <c r="M19" s="36">
        <f t="shared" si="2"/>
        <v>53573556.19183787</v>
      </c>
      <c r="N19" s="36">
        <v>2548768170.4882002</v>
      </c>
      <c r="O19" s="38">
        <v>0</v>
      </c>
      <c r="P19" s="36">
        <f t="shared" si="3"/>
        <v>2548768170.4882002</v>
      </c>
      <c r="Q19" s="38">
        <f t="shared" si="4"/>
        <v>36543282934.199898</v>
      </c>
      <c r="R19" s="39">
        <f t="shared" si="5"/>
        <v>34439397336.218063</v>
      </c>
      <c r="S19" s="31">
        <v>10</v>
      </c>
      <c r="AF19" s="40">
        <v>0</v>
      </c>
    </row>
    <row r="20" spans="1:32" ht="30" customHeight="1" x14ac:dyDescent="0.3">
      <c r="A20" s="31">
        <v>11</v>
      </c>
      <c r="B20" s="34" t="s">
        <v>41</v>
      </c>
      <c r="C20" s="41">
        <v>13</v>
      </c>
      <c r="D20" s="36">
        <v>3409198826.6206665</v>
      </c>
      <c r="E20" s="36">
        <v>0</v>
      </c>
      <c r="F20" s="37">
        <f t="shared" si="0"/>
        <v>3409198826.6206665</v>
      </c>
      <c r="G20" s="36">
        <v>59563435.57</v>
      </c>
      <c r="H20" s="36">
        <v>0</v>
      </c>
      <c r="I20" s="36">
        <f>698082585.92-H20-G20</f>
        <v>638519150.3499999</v>
      </c>
      <c r="J20" s="36">
        <f t="shared" si="1"/>
        <v>2711116240.7006664</v>
      </c>
      <c r="K20" s="36">
        <v>94408582.891033828</v>
      </c>
      <c r="L20" s="36">
        <v>0</v>
      </c>
      <c r="M20" s="36">
        <f t="shared" si="2"/>
        <v>94408582.891033828</v>
      </c>
      <c r="N20" s="36">
        <v>1939114166.5522001</v>
      </c>
      <c r="O20" s="38">
        <v>0</v>
      </c>
      <c r="P20" s="36">
        <f t="shared" si="3"/>
        <v>1939114166.5522001</v>
      </c>
      <c r="Q20" s="38">
        <f t="shared" si="4"/>
        <v>5442721576.0639</v>
      </c>
      <c r="R20" s="39">
        <f t="shared" si="5"/>
        <v>4744638990.1438999</v>
      </c>
      <c r="S20" s="31">
        <v>11</v>
      </c>
      <c r="AF20" s="40">
        <v>0</v>
      </c>
    </row>
    <row r="21" spans="1:32" ht="30" customHeight="1" x14ac:dyDescent="0.3">
      <c r="A21" s="31">
        <v>12</v>
      </c>
      <c r="B21" s="34" t="s">
        <v>42</v>
      </c>
      <c r="C21" s="41">
        <v>18</v>
      </c>
      <c r="D21" s="36">
        <v>3563159164.1049399</v>
      </c>
      <c r="E21" s="36">
        <v>3327936465.6824999</v>
      </c>
      <c r="F21" s="37">
        <f t="shared" si="0"/>
        <v>6891095629.7874393</v>
      </c>
      <c r="G21" s="36">
        <v>186112935.30000001</v>
      </c>
      <c r="H21" s="36">
        <v>0</v>
      </c>
      <c r="I21" s="36">
        <f>1391187296.16-H21-G21</f>
        <v>1205074360.8600001</v>
      </c>
      <c r="J21" s="36">
        <f t="shared" si="1"/>
        <v>5499908333.6274395</v>
      </c>
      <c r="K21" s="36">
        <v>98672099.929059878</v>
      </c>
      <c r="L21" s="36">
        <f t="shared" si="6"/>
        <v>49336049.964529939</v>
      </c>
      <c r="M21" s="36">
        <f t="shared" si="2"/>
        <v>49336049.964529939</v>
      </c>
      <c r="N21" s="36">
        <v>2282406710.7904</v>
      </c>
      <c r="O21" s="38">
        <v>0</v>
      </c>
      <c r="P21" s="36">
        <f t="shared" si="3"/>
        <v>2282406710.7904</v>
      </c>
      <c r="Q21" s="38">
        <f t="shared" si="4"/>
        <v>9272174440.5068989</v>
      </c>
      <c r="R21" s="39">
        <f t="shared" si="5"/>
        <v>7831651094.38237</v>
      </c>
      <c r="S21" s="31">
        <v>12</v>
      </c>
      <c r="AF21" s="40">
        <v>0</v>
      </c>
    </row>
    <row r="22" spans="1:32" ht="30" customHeight="1" x14ac:dyDescent="0.3">
      <c r="A22" s="31">
        <v>13</v>
      </c>
      <c r="B22" s="34" t="s">
        <v>43</v>
      </c>
      <c r="C22" s="41">
        <v>16</v>
      </c>
      <c r="D22" s="36">
        <v>3407275035.5907035</v>
      </c>
      <c r="E22" s="36">
        <v>0</v>
      </c>
      <c r="F22" s="37">
        <f t="shared" si="0"/>
        <v>3407275035.5907035</v>
      </c>
      <c r="G22" s="36">
        <v>119376183.34</v>
      </c>
      <c r="H22" s="36">
        <v>345000000</v>
      </c>
      <c r="I22" s="36">
        <f>1362460775.04-H22-G22</f>
        <v>898084591.69999993</v>
      </c>
      <c r="J22" s="36">
        <f t="shared" si="1"/>
        <v>2044814260.5507035</v>
      </c>
      <c r="K22" s="36">
        <v>94355308.67789641</v>
      </c>
      <c r="L22" s="36">
        <v>0</v>
      </c>
      <c r="M22" s="36">
        <f t="shared" si="2"/>
        <v>94355308.67789641</v>
      </c>
      <c r="N22" s="36">
        <v>2114257405.7625999</v>
      </c>
      <c r="O22" s="38">
        <v>0</v>
      </c>
      <c r="P22" s="36">
        <f t="shared" si="3"/>
        <v>2114257405.7625999</v>
      </c>
      <c r="Q22" s="38">
        <f t="shared" si="4"/>
        <v>5615887750.0312004</v>
      </c>
      <c r="R22" s="39">
        <f t="shared" si="5"/>
        <v>4253426974.9912</v>
      </c>
      <c r="S22" s="31">
        <v>13</v>
      </c>
      <c r="AF22" s="40">
        <v>0</v>
      </c>
    </row>
    <row r="23" spans="1:32" ht="30" customHeight="1" x14ac:dyDescent="0.3">
      <c r="A23" s="31">
        <v>14</v>
      </c>
      <c r="B23" s="34" t="s">
        <v>44</v>
      </c>
      <c r="C23" s="41">
        <v>17</v>
      </c>
      <c r="D23" s="36">
        <v>3832281725.2328444</v>
      </c>
      <c r="E23" s="36">
        <v>0</v>
      </c>
      <c r="F23" s="37">
        <f t="shared" si="0"/>
        <v>3832281725.2328444</v>
      </c>
      <c r="G23" s="36">
        <v>102170686.88</v>
      </c>
      <c r="H23" s="36">
        <v>0</v>
      </c>
      <c r="I23" s="36">
        <f>596422217.46-H23-G23</f>
        <v>494251530.58000004</v>
      </c>
      <c r="J23" s="36">
        <f t="shared" si="1"/>
        <v>3235859507.7728443</v>
      </c>
      <c r="K23" s="36">
        <v>106124724.69875568</v>
      </c>
      <c r="L23" s="36">
        <v>0</v>
      </c>
      <c r="M23" s="36">
        <f t="shared" si="2"/>
        <v>106124724.69875568</v>
      </c>
      <c r="N23" s="36">
        <v>2267518733.7968998</v>
      </c>
      <c r="O23" s="38">
        <v>0</v>
      </c>
      <c r="P23" s="36">
        <f t="shared" si="3"/>
        <v>2267518733.7968998</v>
      </c>
      <c r="Q23" s="38">
        <f t="shared" si="4"/>
        <v>6205925183.7285004</v>
      </c>
      <c r="R23" s="39">
        <f t="shared" si="5"/>
        <v>5609502966.2684994</v>
      </c>
      <c r="S23" s="31">
        <v>14</v>
      </c>
      <c r="AF23" s="40">
        <v>0</v>
      </c>
    </row>
    <row r="24" spans="1:32" ht="30" customHeight="1" x14ac:dyDescent="0.3">
      <c r="A24" s="31">
        <v>15</v>
      </c>
      <c r="B24" s="34" t="s">
        <v>45</v>
      </c>
      <c r="C24" s="41">
        <v>11</v>
      </c>
      <c r="D24" s="36">
        <v>3589352719.3867216</v>
      </c>
      <c r="E24" s="36">
        <v>0</v>
      </c>
      <c r="F24" s="37">
        <f t="shared" si="0"/>
        <v>3589352719.3867216</v>
      </c>
      <c r="G24" s="36">
        <v>78856129.120000005</v>
      </c>
      <c r="H24" s="36">
        <v>898859918.29999995</v>
      </c>
      <c r="I24" s="36">
        <f>1786454653.68-H24-G24</f>
        <v>808738606.26000011</v>
      </c>
      <c r="J24" s="36">
        <f t="shared" si="1"/>
        <v>1802898065.7067213</v>
      </c>
      <c r="K24" s="36">
        <v>99397459.92147845</v>
      </c>
      <c r="L24" s="36">
        <v>0</v>
      </c>
      <c r="M24" s="36">
        <f t="shared" si="2"/>
        <v>99397459.92147845</v>
      </c>
      <c r="N24" s="36">
        <v>1999548509.4468</v>
      </c>
      <c r="O24" s="38">
        <v>0</v>
      </c>
      <c r="P24" s="36">
        <f t="shared" si="3"/>
        <v>1999548509.4468</v>
      </c>
      <c r="Q24" s="38">
        <f t="shared" si="4"/>
        <v>5688298688.7550001</v>
      </c>
      <c r="R24" s="39">
        <f t="shared" si="5"/>
        <v>3901844035.0749998</v>
      </c>
      <c r="S24" s="31">
        <v>15</v>
      </c>
      <c r="AF24" s="40">
        <v>0</v>
      </c>
    </row>
    <row r="25" spans="1:32" ht="30" customHeight="1" x14ac:dyDescent="0.3">
      <c r="A25" s="31">
        <v>16</v>
      </c>
      <c r="B25" s="34" t="s">
        <v>46</v>
      </c>
      <c r="C25" s="41">
        <v>27</v>
      </c>
      <c r="D25" s="36">
        <v>3962015080.8269763</v>
      </c>
      <c r="E25" s="36">
        <v>2160435704.7838998</v>
      </c>
      <c r="F25" s="37">
        <f t="shared" si="0"/>
        <v>6122450785.6108761</v>
      </c>
      <c r="G25" s="36">
        <v>59275325.909999996</v>
      </c>
      <c r="H25" s="36">
        <v>0</v>
      </c>
      <c r="I25" s="36">
        <f>1955034118.01-H25-G25</f>
        <v>1895758792.0999999</v>
      </c>
      <c r="J25" s="36">
        <f t="shared" si="1"/>
        <v>4167416667.6008763</v>
      </c>
      <c r="K25" s="36">
        <v>109717340.69982395</v>
      </c>
      <c r="L25" s="36">
        <f t="shared" ref="L25" si="7">K25/2</f>
        <v>54858670.349911973</v>
      </c>
      <c r="M25" s="36">
        <f t="shared" si="2"/>
        <v>54858670.349911973</v>
      </c>
      <c r="N25" s="36">
        <v>2479633149.0700002</v>
      </c>
      <c r="O25" s="38">
        <v>0</v>
      </c>
      <c r="P25" s="36">
        <f t="shared" si="3"/>
        <v>2479633149.0700002</v>
      </c>
      <c r="Q25" s="38">
        <f t="shared" si="4"/>
        <v>8711801275.3807011</v>
      </c>
      <c r="R25" s="39">
        <f t="shared" si="5"/>
        <v>6701908487.0207882</v>
      </c>
      <c r="S25" s="31">
        <v>16</v>
      </c>
      <c r="AF25" s="40">
        <v>0</v>
      </c>
    </row>
    <row r="26" spans="1:32" ht="30" customHeight="1" x14ac:dyDescent="0.3">
      <c r="A26" s="31">
        <v>17</v>
      </c>
      <c r="B26" s="34" t="s">
        <v>47</v>
      </c>
      <c r="C26" s="41">
        <v>27</v>
      </c>
      <c r="D26" s="36">
        <v>4261514752.6258755</v>
      </c>
      <c r="E26" s="36">
        <v>0</v>
      </c>
      <c r="F26" s="37">
        <f t="shared" si="0"/>
        <v>4261514752.6258755</v>
      </c>
      <c r="G26" s="36">
        <v>37310998.979999997</v>
      </c>
      <c r="H26" s="36">
        <v>0</v>
      </c>
      <c r="I26" s="36">
        <f>473453906.46-H26-G26</f>
        <v>436142907.47999996</v>
      </c>
      <c r="J26" s="36">
        <f t="shared" si="1"/>
        <v>3788060846.1658754</v>
      </c>
      <c r="K26" s="36">
        <v>118011177.76502424</v>
      </c>
      <c r="L26" s="36">
        <v>0</v>
      </c>
      <c r="M26" s="36">
        <f t="shared" si="2"/>
        <v>118011177.76502424</v>
      </c>
      <c r="N26" s="36">
        <v>2326173214.2512999</v>
      </c>
      <c r="O26" s="38">
        <v>0</v>
      </c>
      <c r="P26" s="36">
        <f t="shared" si="3"/>
        <v>2326173214.2512999</v>
      </c>
      <c r="Q26" s="38">
        <f t="shared" si="4"/>
        <v>6705699144.6421995</v>
      </c>
      <c r="R26" s="39">
        <f t="shared" si="5"/>
        <v>6232245238.1821995</v>
      </c>
      <c r="S26" s="31">
        <v>17</v>
      </c>
      <c r="AF26" s="40">
        <v>0</v>
      </c>
    </row>
    <row r="27" spans="1:32" ht="30" customHeight="1" x14ac:dyDescent="0.3">
      <c r="A27" s="31">
        <v>18</v>
      </c>
      <c r="B27" s="34" t="s">
        <v>48</v>
      </c>
      <c r="C27" s="41">
        <v>23</v>
      </c>
      <c r="D27" s="36">
        <v>4992860191.3632936</v>
      </c>
      <c r="E27" s="36">
        <v>0</v>
      </c>
      <c r="F27" s="37">
        <f t="shared" si="0"/>
        <v>4992860191.3632936</v>
      </c>
      <c r="G27" s="36">
        <v>887549113.40999997</v>
      </c>
      <c r="H27" s="36">
        <v>0</v>
      </c>
      <c r="I27" s="36">
        <f>1645742970.62-H27-G27</f>
        <v>758193857.20999992</v>
      </c>
      <c r="J27" s="36">
        <f t="shared" si="1"/>
        <v>3347117220.7432938</v>
      </c>
      <c r="K27" s="36">
        <v>138263820.68390658</v>
      </c>
      <c r="L27" s="36">
        <v>0</v>
      </c>
      <c r="M27" s="36">
        <f t="shared" si="2"/>
        <v>138263820.68390658</v>
      </c>
      <c r="N27" s="36">
        <v>2748442256.0331998</v>
      </c>
      <c r="O27" s="38">
        <v>0</v>
      </c>
      <c r="P27" s="36">
        <f t="shared" si="3"/>
        <v>2748442256.0331998</v>
      </c>
      <c r="Q27" s="38">
        <f t="shared" si="4"/>
        <v>7879566268.0804005</v>
      </c>
      <c r="R27" s="39">
        <f t="shared" si="5"/>
        <v>6233823297.4603996</v>
      </c>
      <c r="S27" s="31">
        <v>18</v>
      </c>
      <c r="AF27" s="40">
        <v>0</v>
      </c>
    </row>
    <row r="28" spans="1:32" ht="30" customHeight="1" x14ac:dyDescent="0.3">
      <c r="A28" s="31">
        <v>19</v>
      </c>
      <c r="B28" s="34" t="s">
        <v>49</v>
      </c>
      <c r="C28" s="41">
        <v>44</v>
      </c>
      <c r="D28" s="36">
        <v>6044413116.1610479</v>
      </c>
      <c r="E28" s="36">
        <v>0</v>
      </c>
      <c r="F28" s="37">
        <f t="shared" si="0"/>
        <v>6044413116.1610479</v>
      </c>
      <c r="G28" s="36">
        <v>112192864.16</v>
      </c>
      <c r="H28" s="36">
        <v>292615190</v>
      </c>
      <c r="I28" s="36">
        <f>1525411260.52-H28-G28</f>
        <v>1120603206.3599999</v>
      </c>
      <c r="J28" s="36">
        <f t="shared" si="1"/>
        <v>4519001855.6410484</v>
      </c>
      <c r="K28" s="36">
        <v>167383747.8321521</v>
      </c>
      <c r="L28" s="36">
        <v>0</v>
      </c>
      <c r="M28" s="36">
        <f t="shared" si="2"/>
        <v>167383747.8321521</v>
      </c>
      <c r="N28" s="36">
        <v>3849669582.6069999</v>
      </c>
      <c r="O28" s="38">
        <v>0</v>
      </c>
      <c r="P28" s="36">
        <f t="shared" si="3"/>
        <v>3849669582.6069999</v>
      </c>
      <c r="Q28" s="38">
        <f t="shared" si="4"/>
        <v>10061466446.600201</v>
      </c>
      <c r="R28" s="39">
        <f t="shared" si="5"/>
        <v>8536055186.0802002</v>
      </c>
      <c r="S28" s="31">
        <v>19</v>
      </c>
      <c r="AF28" s="40">
        <v>0</v>
      </c>
    </row>
    <row r="29" spans="1:32" ht="30" customHeight="1" x14ac:dyDescent="0.3">
      <c r="A29" s="31">
        <v>20</v>
      </c>
      <c r="B29" s="34" t="s">
        <v>50</v>
      </c>
      <c r="C29" s="41">
        <v>34</v>
      </c>
      <c r="D29" s="36">
        <v>4684248141.3112879</v>
      </c>
      <c r="E29" s="36">
        <v>0</v>
      </c>
      <c r="F29" s="37">
        <f t="shared" si="0"/>
        <v>4684248141.3112879</v>
      </c>
      <c r="G29" s="36">
        <v>129426954.56</v>
      </c>
      <c r="H29" s="36">
        <v>850000000</v>
      </c>
      <c r="I29" s="36">
        <f>1504087345.73-H29-G29</f>
        <v>524660391.17000002</v>
      </c>
      <c r="J29" s="36">
        <f t="shared" si="1"/>
        <v>3180160795.5812874</v>
      </c>
      <c r="K29" s="36">
        <v>129717640.83631256</v>
      </c>
      <c r="L29" s="36">
        <v>0</v>
      </c>
      <c r="M29" s="36">
        <f t="shared" si="2"/>
        <v>129717640.83631256</v>
      </c>
      <c r="N29" s="36">
        <v>2602753227.1711998</v>
      </c>
      <c r="O29" s="38">
        <v>0</v>
      </c>
      <c r="P29" s="36">
        <f t="shared" si="3"/>
        <v>2602753227.1711998</v>
      </c>
      <c r="Q29" s="38">
        <f t="shared" si="4"/>
        <v>7416719009.3188</v>
      </c>
      <c r="R29" s="39">
        <f t="shared" si="5"/>
        <v>5912631663.5888004</v>
      </c>
      <c r="S29" s="31">
        <v>20</v>
      </c>
      <c r="AF29" s="40">
        <v>0</v>
      </c>
    </row>
    <row r="30" spans="1:32" ht="30" customHeight="1" x14ac:dyDescent="0.3">
      <c r="A30" s="31">
        <v>21</v>
      </c>
      <c r="B30" s="34" t="s">
        <v>51</v>
      </c>
      <c r="C30" s="41">
        <v>21</v>
      </c>
      <c r="D30" s="36">
        <v>4023792523.3361678</v>
      </c>
      <c r="E30" s="36">
        <v>0</v>
      </c>
      <c r="F30" s="37">
        <f t="shared" si="0"/>
        <v>4023792523.3361678</v>
      </c>
      <c r="G30" s="36">
        <v>62818644.609999999</v>
      </c>
      <c r="H30" s="36">
        <v>0</v>
      </c>
      <c r="I30" s="36">
        <f>523461892.35-H30-G30</f>
        <v>460643247.74000001</v>
      </c>
      <c r="J30" s="36">
        <f t="shared" si="1"/>
        <v>3500330630.9861679</v>
      </c>
      <c r="K30" s="36">
        <v>111428100.64623234</v>
      </c>
      <c r="L30" s="36">
        <f t="shared" ref="L30:L32" si="8">K30/2</f>
        <v>55714050.323116168</v>
      </c>
      <c r="M30" s="36">
        <f t="shared" si="2"/>
        <v>55714050.323116168</v>
      </c>
      <c r="N30" s="36">
        <v>2046022215.585</v>
      </c>
      <c r="O30" s="38">
        <v>0</v>
      </c>
      <c r="P30" s="36">
        <f t="shared" si="3"/>
        <v>2046022215.585</v>
      </c>
      <c r="Q30" s="38">
        <f t="shared" si="4"/>
        <v>6181242839.5674</v>
      </c>
      <c r="R30" s="39">
        <f t="shared" si="5"/>
        <v>5602066896.8942842</v>
      </c>
      <c r="S30" s="31">
        <v>21</v>
      </c>
      <c r="AF30" s="40">
        <v>0</v>
      </c>
    </row>
    <row r="31" spans="1:32" ht="30" customHeight="1" x14ac:dyDescent="0.3">
      <c r="A31" s="31">
        <v>22</v>
      </c>
      <c r="B31" s="34" t="s">
        <v>52</v>
      </c>
      <c r="C31" s="41">
        <v>21</v>
      </c>
      <c r="D31" s="36">
        <v>4211696027.5764823</v>
      </c>
      <c r="E31" s="36">
        <v>0</v>
      </c>
      <c r="F31" s="37">
        <f t="shared" si="0"/>
        <v>4211696027.5764823</v>
      </c>
      <c r="G31" s="36">
        <v>61525901.149999999</v>
      </c>
      <c r="H31" s="36">
        <v>117593824.09999999</v>
      </c>
      <c r="I31" s="36">
        <f>945631193.68-H31-G31</f>
        <v>766511468.42999995</v>
      </c>
      <c r="J31" s="36">
        <f t="shared" si="1"/>
        <v>3266064833.8964825</v>
      </c>
      <c r="K31" s="36">
        <v>116631582.30211796</v>
      </c>
      <c r="L31" s="36">
        <f t="shared" si="8"/>
        <v>58315791.151058979</v>
      </c>
      <c r="M31" s="36">
        <f t="shared" si="2"/>
        <v>58315791.151058979</v>
      </c>
      <c r="N31" s="36">
        <v>2069778194.665</v>
      </c>
      <c r="O31" s="38">
        <v>0</v>
      </c>
      <c r="P31" s="36">
        <f t="shared" si="3"/>
        <v>2069778194.665</v>
      </c>
      <c r="Q31" s="38">
        <f t="shared" si="4"/>
        <v>6398105804.5436001</v>
      </c>
      <c r="R31" s="39">
        <f t="shared" si="5"/>
        <v>5394158819.7125416</v>
      </c>
      <c r="S31" s="31">
        <v>22</v>
      </c>
      <c r="AF31" s="40">
        <v>0</v>
      </c>
    </row>
    <row r="32" spans="1:32" ht="30" customHeight="1" x14ac:dyDescent="0.3">
      <c r="A32" s="31">
        <v>23</v>
      </c>
      <c r="B32" s="34" t="s">
        <v>53</v>
      </c>
      <c r="C32" s="41">
        <v>16</v>
      </c>
      <c r="D32" s="36">
        <v>3392084086.672874</v>
      </c>
      <c r="E32" s="36">
        <v>0</v>
      </c>
      <c r="F32" s="37">
        <f t="shared" si="0"/>
        <v>3392084086.672874</v>
      </c>
      <c r="G32" s="36">
        <v>52544270.079999998</v>
      </c>
      <c r="H32" s="36">
        <v>632203900</v>
      </c>
      <c r="I32" s="36">
        <f>1308960839.1-H32-G32</f>
        <v>624212669.01999986</v>
      </c>
      <c r="J32" s="36">
        <f t="shared" si="1"/>
        <v>2083123247.5728741</v>
      </c>
      <c r="K32" s="36">
        <v>93934636.246325746</v>
      </c>
      <c r="L32" s="36">
        <f t="shared" si="8"/>
        <v>46967318.123162873</v>
      </c>
      <c r="M32" s="36">
        <f t="shared" si="2"/>
        <v>46967318.123162873</v>
      </c>
      <c r="N32" s="36">
        <v>1895690427.7138</v>
      </c>
      <c r="O32" s="38">
        <v>0</v>
      </c>
      <c r="P32" s="36">
        <f t="shared" si="3"/>
        <v>1895690427.7138</v>
      </c>
      <c r="Q32" s="38">
        <f t="shared" si="4"/>
        <v>5381709150.6329994</v>
      </c>
      <c r="R32" s="39">
        <f t="shared" si="5"/>
        <v>4025780993.4098368</v>
      </c>
      <c r="S32" s="31">
        <v>23</v>
      </c>
      <c r="AF32" s="40">
        <v>0</v>
      </c>
    </row>
    <row r="33" spans="1:32" ht="30" customHeight="1" x14ac:dyDescent="0.3">
      <c r="A33" s="31">
        <v>24</v>
      </c>
      <c r="B33" s="34" t="s">
        <v>54</v>
      </c>
      <c r="C33" s="41">
        <v>20</v>
      </c>
      <c r="D33" s="36">
        <v>5104898995.3252993</v>
      </c>
      <c r="E33" s="36">
        <v>0</v>
      </c>
      <c r="F33" s="37">
        <f t="shared" si="0"/>
        <v>5104898995.3252993</v>
      </c>
      <c r="G33" s="36">
        <v>1815182732.5799999</v>
      </c>
      <c r="H33" s="36">
        <v>2000000000</v>
      </c>
      <c r="I33" s="36">
        <f>3956549166.3-H33-G33</f>
        <v>141366433.72000027</v>
      </c>
      <c r="J33" s="36">
        <f t="shared" si="1"/>
        <v>1148349829.0252991</v>
      </c>
      <c r="K33" s="36">
        <v>141366433.71670058</v>
      </c>
      <c r="L33" s="36">
        <v>0</v>
      </c>
      <c r="M33" s="36">
        <f t="shared" si="2"/>
        <v>141366433.71670058</v>
      </c>
      <c r="N33" s="36">
        <v>14069952914.9506</v>
      </c>
      <c r="O33" s="38">
        <v>1000000000</v>
      </c>
      <c r="P33" s="36">
        <f t="shared" si="3"/>
        <v>13069952914.9506</v>
      </c>
      <c r="Q33" s="38">
        <f t="shared" si="4"/>
        <v>19316218343.992599</v>
      </c>
      <c r="R33" s="39">
        <f t="shared" si="5"/>
        <v>14359669177.6926</v>
      </c>
      <c r="S33" s="31">
        <v>24</v>
      </c>
      <c r="AF33" s="40">
        <v>0</v>
      </c>
    </row>
    <row r="34" spans="1:32" ht="30" customHeight="1" x14ac:dyDescent="0.3">
      <c r="A34" s="31">
        <v>25</v>
      </c>
      <c r="B34" s="34" t="s">
        <v>55</v>
      </c>
      <c r="C34" s="41">
        <v>13</v>
      </c>
      <c r="D34" s="36">
        <v>3514206402.5499101</v>
      </c>
      <c r="E34" s="36">
        <v>0</v>
      </c>
      <c r="F34" s="37">
        <f t="shared" si="0"/>
        <v>3514206402.5499101</v>
      </c>
      <c r="G34" s="36">
        <v>36631748.729999997</v>
      </c>
      <c r="H34" s="36">
        <v>124722672.83</v>
      </c>
      <c r="I34" s="36">
        <f>537883140.91-H34-G34</f>
        <v>376528719.34999996</v>
      </c>
      <c r="J34" s="36">
        <f t="shared" si="1"/>
        <v>2976323261.6399102</v>
      </c>
      <c r="K34" s="36">
        <v>97316484.993689835</v>
      </c>
      <c r="L34" s="36">
        <v>0</v>
      </c>
      <c r="M34" s="36">
        <f t="shared" si="2"/>
        <v>97316484.993689835</v>
      </c>
      <c r="N34" s="36">
        <v>1787896593.3181</v>
      </c>
      <c r="O34" s="38">
        <v>0</v>
      </c>
      <c r="P34" s="36">
        <f t="shared" si="3"/>
        <v>1787896593.3181</v>
      </c>
      <c r="Q34" s="38">
        <f t="shared" si="4"/>
        <v>5399419480.8617001</v>
      </c>
      <c r="R34" s="39">
        <f t="shared" si="5"/>
        <v>4861536339.9517002</v>
      </c>
      <c r="S34" s="31">
        <v>25</v>
      </c>
      <c r="AF34" s="40">
        <v>0</v>
      </c>
    </row>
    <row r="35" spans="1:32" ht="30" customHeight="1" x14ac:dyDescent="0.3">
      <c r="A35" s="31">
        <v>26</v>
      </c>
      <c r="B35" s="34" t="s">
        <v>56</v>
      </c>
      <c r="C35" s="41">
        <v>25</v>
      </c>
      <c r="D35" s="36">
        <v>4513841657.4903212</v>
      </c>
      <c r="E35" s="36">
        <v>0</v>
      </c>
      <c r="F35" s="37">
        <f t="shared" si="0"/>
        <v>4513841657.4903212</v>
      </c>
      <c r="G35" s="36">
        <v>86589122.040000007</v>
      </c>
      <c r="H35" s="36">
        <v>810734593.96000004</v>
      </c>
      <c r="I35" s="36">
        <f>1460375066.1-H35-G35</f>
        <v>563051350.0999999</v>
      </c>
      <c r="J35" s="36">
        <f t="shared" si="1"/>
        <v>3053466591.3903213</v>
      </c>
      <c r="K35" s="36">
        <v>124998692.05357815</v>
      </c>
      <c r="L35" s="36">
        <f t="shared" ref="L35:L37" si="9">K35/2</f>
        <v>62499346.026789077</v>
      </c>
      <c r="M35" s="36">
        <f t="shared" si="2"/>
        <v>62499346.026789077</v>
      </c>
      <c r="N35" s="36">
        <v>2288159790.0345001</v>
      </c>
      <c r="O35" s="38">
        <v>0</v>
      </c>
      <c r="P35" s="36">
        <f t="shared" si="3"/>
        <v>2288159790.0345001</v>
      </c>
      <c r="Q35" s="38">
        <f t="shared" si="4"/>
        <v>6927000139.5783997</v>
      </c>
      <c r="R35" s="39">
        <f t="shared" si="5"/>
        <v>5404125727.4516106</v>
      </c>
      <c r="S35" s="31">
        <v>26</v>
      </c>
      <c r="AF35" s="40">
        <v>0</v>
      </c>
    </row>
    <row r="36" spans="1:32" ht="30" customHeight="1" x14ac:dyDescent="0.3">
      <c r="A36" s="31">
        <v>27</v>
      </c>
      <c r="B36" s="34" t="s">
        <v>57</v>
      </c>
      <c r="C36" s="41">
        <v>20</v>
      </c>
      <c r="D36" s="36">
        <v>3540306419.7023506</v>
      </c>
      <c r="E36" s="36">
        <v>0</v>
      </c>
      <c r="F36" s="37">
        <f t="shared" si="0"/>
        <v>3540306419.7023506</v>
      </c>
      <c r="G36" s="36">
        <v>229891243.87</v>
      </c>
      <c r="H36" s="36">
        <v>385796101</v>
      </c>
      <c r="I36" s="36">
        <f>2158215837.29-H36-G36</f>
        <v>1542528492.4200001</v>
      </c>
      <c r="J36" s="36">
        <f t="shared" si="1"/>
        <v>1382090582.4123507</v>
      </c>
      <c r="K36" s="36">
        <v>98039254.699449703</v>
      </c>
      <c r="L36" s="36">
        <v>0</v>
      </c>
      <c r="M36" s="36">
        <f t="shared" si="2"/>
        <v>98039254.699449703</v>
      </c>
      <c r="N36" s="36">
        <v>2282585984.1489</v>
      </c>
      <c r="O36" s="38">
        <v>0</v>
      </c>
      <c r="P36" s="36">
        <f t="shared" si="3"/>
        <v>2282585984.1489</v>
      </c>
      <c r="Q36" s="38">
        <f t="shared" si="4"/>
        <v>5920931658.5507002</v>
      </c>
      <c r="R36" s="39">
        <f t="shared" si="5"/>
        <v>3762715821.2607002</v>
      </c>
      <c r="S36" s="31">
        <v>27</v>
      </c>
      <c r="AF36" s="40">
        <v>0</v>
      </c>
    </row>
    <row r="37" spans="1:32" ht="30" customHeight="1" x14ac:dyDescent="0.3">
      <c r="A37" s="31">
        <v>28</v>
      </c>
      <c r="B37" s="34" t="s">
        <v>58</v>
      </c>
      <c r="C37" s="41">
        <v>18</v>
      </c>
      <c r="D37" s="36">
        <v>3547320163.210741</v>
      </c>
      <c r="E37" s="36">
        <v>2589174703.4422998</v>
      </c>
      <c r="F37" s="37">
        <f t="shared" si="0"/>
        <v>6136494866.6530409</v>
      </c>
      <c r="G37" s="36">
        <v>80789545.950000003</v>
      </c>
      <c r="H37" s="36">
        <v>644248762.91999996</v>
      </c>
      <c r="I37" s="36">
        <f>1321490203.01-H37-G37</f>
        <v>596451894.13999999</v>
      </c>
      <c r="J37" s="36">
        <f t="shared" si="1"/>
        <v>4815004663.6430407</v>
      </c>
      <c r="K37" s="36">
        <v>98233481.442758977</v>
      </c>
      <c r="L37" s="36">
        <f t="shared" si="9"/>
        <v>49116740.721379489</v>
      </c>
      <c r="M37" s="36">
        <f t="shared" si="2"/>
        <v>49116740.721379489</v>
      </c>
      <c r="N37" s="36">
        <v>2166323313.3592</v>
      </c>
      <c r="O37" s="38">
        <v>0</v>
      </c>
      <c r="P37" s="36">
        <f t="shared" si="3"/>
        <v>2166323313.3592</v>
      </c>
      <c r="Q37" s="38">
        <f t="shared" si="4"/>
        <v>8401051661.4549999</v>
      </c>
      <c r="R37" s="39">
        <f t="shared" si="5"/>
        <v>7030444717.7236195</v>
      </c>
      <c r="S37" s="31">
        <v>28</v>
      </c>
      <c r="AF37" s="40">
        <v>0</v>
      </c>
    </row>
    <row r="38" spans="1:32" ht="30" customHeight="1" x14ac:dyDescent="0.3">
      <c r="A38" s="31">
        <v>29</v>
      </c>
      <c r="B38" s="34" t="s">
        <v>59</v>
      </c>
      <c r="C38" s="41">
        <v>30</v>
      </c>
      <c r="D38" s="36">
        <v>3475405566.0266314</v>
      </c>
      <c r="E38" s="36">
        <v>0</v>
      </c>
      <c r="F38" s="37">
        <f t="shared" si="0"/>
        <v>3475405566.0266314</v>
      </c>
      <c r="G38" s="36">
        <v>153742654.46000001</v>
      </c>
      <c r="H38" s="36">
        <v>0</v>
      </c>
      <c r="I38" s="36">
        <f>1879940096.03-H38-G38</f>
        <v>1726197441.5699999</v>
      </c>
      <c r="J38" s="36">
        <f t="shared" si="1"/>
        <v>1595465469.9966314</v>
      </c>
      <c r="K38" s="36">
        <v>96242000.289968267</v>
      </c>
      <c r="L38" s="36">
        <v>0</v>
      </c>
      <c r="M38" s="36">
        <f t="shared" si="2"/>
        <v>96242000.289968267</v>
      </c>
      <c r="N38" s="36">
        <v>2093012331.7509</v>
      </c>
      <c r="O38" s="38">
        <v>0</v>
      </c>
      <c r="P38" s="36">
        <f t="shared" si="3"/>
        <v>2093012331.7509</v>
      </c>
      <c r="Q38" s="38">
        <f t="shared" si="4"/>
        <v>5664659898.0675001</v>
      </c>
      <c r="R38" s="39">
        <f t="shared" si="5"/>
        <v>3784719802.0374994</v>
      </c>
      <c r="S38" s="31">
        <v>29</v>
      </c>
      <c r="AF38" s="40">
        <v>0</v>
      </c>
    </row>
    <row r="39" spans="1:32" ht="30" customHeight="1" x14ac:dyDescent="0.3">
      <c r="A39" s="31">
        <v>30</v>
      </c>
      <c r="B39" s="34" t="s">
        <v>60</v>
      </c>
      <c r="C39" s="41">
        <v>33</v>
      </c>
      <c r="D39" s="36">
        <v>4274065998.2280393</v>
      </c>
      <c r="E39" s="36">
        <v>0</v>
      </c>
      <c r="F39" s="37">
        <f t="shared" si="0"/>
        <v>4274065998.2280393</v>
      </c>
      <c r="G39" s="36">
        <v>337153957.83999997</v>
      </c>
      <c r="H39" s="36">
        <v>0</v>
      </c>
      <c r="I39" s="36">
        <f>1788767727.3-H39-G39</f>
        <v>1451613769.46</v>
      </c>
      <c r="J39" s="36">
        <f t="shared" si="1"/>
        <v>2485298270.9280391</v>
      </c>
      <c r="K39" s="36">
        <v>118358750.72016108</v>
      </c>
      <c r="L39" s="36">
        <v>0</v>
      </c>
      <c r="M39" s="36">
        <f t="shared" si="2"/>
        <v>118358750.72016108</v>
      </c>
      <c r="N39" s="36">
        <v>3982764660.5202999</v>
      </c>
      <c r="O39" s="38">
        <v>0</v>
      </c>
      <c r="P39" s="36">
        <f t="shared" si="3"/>
        <v>3982764660.5202999</v>
      </c>
      <c r="Q39" s="38">
        <f t="shared" si="4"/>
        <v>8375189409.4685001</v>
      </c>
      <c r="R39" s="39">
        <f t="shared" si="5"/>
        <v>6586421682.1684999</v>
      </c>
      <c r="S39" s="31">
        <v>30</v>
      </c>
      <c r="AF39" s="40">
        <v>0</v>
      </c>
    </row>
    <row r="40" spans="1:32" ht="30" customHeight="1" x14ac:dyDescent="0.3">
      <c r="A40" s="31">
        <v>31</v>
      </c>
      <c r="B40" s="34" t="s">
        <v>61</v>
      </c>
      <c r="C40" s="41">
        <v>17</v>
      </c>
      <c r="D40" s="36">
        <v>3979296291.4402771</v>
      </c>
      <c r="E40" s="36">
        <v>0</v>
      </c>
      <c r="F40" s="37">
        <f t="shared" si="0"/>
        <v>3979296291.4402771</v>
      </c>
      <c r="G40" s="36">
        <v>38321122.390000001</v>
      </c>
      <c r="H40" s="36">
        <v>1031399422.965</v>
      </c>
      <c r="I40" s="36">
        <f>2085804614.49-H40-G40</f>
        <v>1016084069.135</v>
      </c>
      <c r="J40" s="36">
        <f t="shared" si="1"/>
        <v>1893491676.9502771</v>
      </c>
      <c r="K40" s="36">
        <v>110195897.30142306</v>
      </c>
      <c r="L40" s="36">
        <f t="shared" ref="L40:L41" si="10">K40/2</f>
        <v>55097948.650711529</v>
      </c>
      <c r="M40" s="36">
        <f t="shared" si="2"/>
        <v>55097948.650711529</v>
      </c>
      <c r="N40" s="36">
        <v>2070242637.6949</v>
      </c>
      <c r="O40" s="38">
        <v>0</v>
      </c>
      <c r="P40" s="36">
        <f t="shared" si="3"/>
        <v>2070242637.6949</v>
      </c>
      <c r="Q40" s="38">
        <f t="shared" si="4"/>
        <v>6159734826.4365997</v>
      </c>
      <c r="R40" s="39">
        <f t="shared" si="5"/>
        <v>4018832263.2958889</v>
      </c>
      <c r="S40" s="31">
        <v>31</v>
      </c>
      <c r="AF40" s="40">
        <v>0</v>
      </c>
    </row>
    <row r="41" spans="1:32" ht="30" customHeight="1" x14ac:dyDescent="0.3">
      <c r="A41" s="31">
        <v>32</v>
      </c>
      <c r="B41" s="34" t="s">
        <v>62</v>
      </c>
      <c r="C41" s="41">
        <v>23</v>
      </c>
      <c r="D41" s="36">
        <v>4109671474.5454865</v>
      </c>
      <c r="E41" s="36">
        <v>15613910210.1038</v>
      </c>
      <c r="F41" s="37">
        <f t="shared" si="0"/>
        <v>19723581684.649284</v>
      </c>
      <c r="G41" s="36">
        <v>215537130.33000001</v>
      </c>
      <c r="H41" s="36">
        <v>0</v>
      </c>
      <c r="I41" s="36">
        <f>1100270779.39-H41-G41</f>
        <v>884733649.06000006</v>
      </c>
      <c r="J41" s="36">
        <f t="shared" si="1"/>
        <v>18623310905.259281</v>
      </c>
      <c r="K41" s="36">
        <v>113806286.98741348</v>
      </c>
      <c r="L41" s="36">
        <f t="shared" si="10"/>
        <v>56903143.49370674</v>
      </c>
      <c r="M41" s="36">
        <f t="shared" si="2"/>
        <v>56903143.49370674</v>
      </c>
      <c r="N41" s="36">
        <v>4881610509.4657001</v>
      </c>
      <c r="O41" s="38">
        <v>0</v>
      </c>
      <c r="P41" s="36">
        <f t="shared" si="3"/>
        <v>4881610509.4657001</v>
      </c>
      <c r="Q41" s="38">
        <f t="shared" si="4"/>
        <v>24718998481.102402</v>
      </c>
      <c r="R41" s="39">
        <f t="shared" si="5"/>
        <v>23561824558.218689</v>
      </c>
      <c r="S41" s="31">
        <v>32</v>
      </c>
      <c r="AF41" s="40">
        <v>0</v>
      </c>
    </row>
    <row r="42" spans="1:32" ht="30" customHeight="1" x14ac:dyDescent="0.3">
      <c r="A42" s="31">
        <v>33</v>
      </c>
      <c r="B42" s="34" t="s">
        <v>63</v>
      </c>
      <c r="C42" s="41">
        <v>23</v>
      </c>
      <c r="D42" s="36">
        <v>4199711159.8372679</v>
      </c>
      <c r="E42" s="36">
        <v>0</v>
      </c>
      <c r="F42" s="37">
        <f t="shared" si="0"/>
        <v>4199711159.8372679</v>
      </c>
      <c r="G42" s="36">
        <v>47078391.210000001</v>
      </c>
      <c r="H42" s="36">
        <v>206017834</v>
      </c>
      <c r="I42" s="36">
        <f>1452265629.07-H42-G42</f>
        <v>1199169403.8599999</v>
      </c>
      <c r="J42" s="36">
        <f t="shared" si="1"/>
        <v>2747445530.7672682</v>
      </c>
      <c r="K42" s="36">
        <v>116299693.65703203</v>
      </c>
      <c r="L42" s="36">
        <v>0</v>
      </c>
      <c r="M42" s="36">
        <f t="shared" si="2"/>
        <v>116299693.65703203</v>
      </c>
      <c r="N42" s="36">
        <v>2175386725.4348998</v>
      </c>
      <c r="O42" s="38">
        <v>0</v>
      </c>
      <c r="P42" s="36">
        <f t="shared" si="3"/>
        <v>2175386725.4348998</v>
      </c>
      <c r="Q42" s="38">
        <f t="shared" si="4"/>
        <v>6491397578.9291992</v>
      </c>
      <c r="R42" s="39">
        <f t="shared" si="5"/>
        <v>5039131949.8591995</v>
      </c>
      <c r="S42" s="31">
        <v>33</v>
      </c>
      <c r="AF42" s="40">
        <v>0</v>
      </c>
    </row>
    <row r="43" spans="1:32" ht="30" customHeight="1" x14ac:dyDescent="0.3">
      <c r="A43" s="31">
        <v>34</v>
      </c>
      <c r="B43" s="34" t="s">
        <v>64</v>
      </c>
      <c r="C43" s="41">
        <v>16</v>
      </c>
      <c r="D43" s="36">
        <v>3670723021.4741015</v>
      </c>
      <c r="E43" s="36">
        <v>0</v>
      </c>
      <c r="F43" s="37">
        <f t="shared" si="0"/>
        <v>3670723021.4741015</v>
      </c>
      <c r="G43" s="36">
        <v>48169656.329999998</v>
      </c>
      <c r="H43" s="36">
        <v>0</v>
      </c>
      <c r="I43" s="36">
        <f>1130158910.79-H43-G43</f>
        <v>1081989254.46</v>
      </c>
      <c r="J43" s="36">
        <f t="shared" si="1"/>
        <v>2540564110.6841016</v>
      </c>
      <c r="K43" s="36">
        <v>101650791.3638982</v>
      </c>
      <c r="L43" s="36">
        <v>0</v>
      </c>
      <c r="M43" s="36">
        <f t="shared" si="2"/>
        <v>101650791.3638982</v>
      </c>
      <c r="N43" s="36">
        <v>1900175426.2379999</v>
      </c>
      <c r="O43" s="38">
        <v>0</v>
      </c>
      <c r="P43" s="36">
        <f t="shared" si="3"/>
        <v>1900175426.2379999</v>
      </c>
      <c r="Q43" s="38">
        <f t="shared" si="4"/>
        <v>5672549239.0760002</v>
      </c>
      <c r="R43" s="39">
        <f t="shared" si="5"/>
        <v>4542390328.2859993</v>
      </c>
      <c r="S43" s="31">
        <v>34</v>
      </c>
      <c r="AF43" s="40">
        <v>0</v>
      </c>
    </row>
    <row r="44" spans="1:32" ht="30" customHeight="1" x14ac:dyDescent="0.3">
      <c r="A44" s="31">
        <v>35</v>
      </c>
      <c r="B44" s="34" t="s">
        <v>65</v>
      </c>
      <c r="C44" s="41">
        <v>17</v>
      </c>
      <c r="D44" s="36">
        <v>3784044226.3006811</v>
      </c>
      <c r="E44" s="36">
        <v>0</v>
      </c>
      <c r="F44" s="37">
        <f t="shared" si="0"/>
        <v>3784044226.3006811</v>
      </c>
      <c r="G44" s="36">
        <v>41513146.460000001</v>
      </c>
      <c r="H44" s="36">
        <v>0</v>
      </c>
      <c r="I44" s="36">
        <f>978361682.3-H44-G44</f>
        <v>936848535.83999991</v>
      </c>
      <c r="J44" s="36">
        <f t="shared" si="1"/>
        <v>2805682544.0006809</v>
      </c>
      <c r="K44" s="36">
        <v>104788917.03601886</v>
      </c>
      <c r="L44" s="36">
        <v>0</v>
      </c>
      <c r="M44" s="36">
        <f t="shared" si="2"/>
        <v>104788917.03601886</v>
      </c>
      <c r="N44" s="36">
        <v>1894505369.5325</v>
      </c>
      <c r="O44" s="38">
        <v>0</v>
      </c>
      <c r="P44" s="36">
        <f t="shared" si="3"/>
        <v>1894505369.5325</v>
      </c>
      <c r="Q44" s="38">
        <f t="shared" si="4"/>
        <v>5783338512.8691998</v>
      </c>
      <c r="R44" s="39">
        <f t="shared" si="5"/>
        <v>4804976830.5691996</v>
      </c>
      <c r="S44" s="31">
        <v>35</v>
      </c>
      <c r="AF44" s="40">
        <v>0</v>
      </c>
    </row>
    <row r="45" spans="1:32" ht="30" customHeight="1" x14ac:dyDescent="0.3">
      <c r="A45" s="31">
        <v>36</v>
      </c>
      <c r="B45" s="34" t="s">
        <v>66</v>
      </c>
      <c r="C45" s="41">
        <v>14</v>
      </c>
      <c r="D45" s="36">
        <v>3792103135.5820956</v>
      </c>
      <c r="E45" s="36">
        <v>0</v>
      </c>
      <c r="F45" s="37">
        <f t="shared" si="0"/>
        <v>3792103135.5820956</v>
      </c>
      <c r="G45" s="36">
        <v>32112054.530000001</v>
      </c>
      <c r="H45" s="36">
        <v>0</v>
      </c>
      <c r="I45" s="36">
        <f>860410449.22-H45-G45</f>
        <v>828298394.69000006</v>
      </c>
      <c r="J45" s="36">
        <f t="shared" si="1"/>
        <v>2931692686.3620954</v>
      </c>
      <c r="K45" s="36">
        <v>105012086.8315042</v>
      </c>
      <c r="L45" s="36">
        <v>0</v>
      </c>
      <c r="M45" s="36">
        <f t="shared" si="2"/>
        <v>105012086.8315042</v>
      </c>
      <c r="N45" s="36">
        <v>2059340176.9242001</v>
      </c>
      <c r="O45" s="38">
        <v>0</v>
      </c>
      <c r="P45" s="36">
        <f t="shared" si="3"/>
        <v>2059340176.9242001</v>
      </c>
      <c r="Q45" s="38">
        <f t="shared" si="4"/>
        <v>5956455399.3378</v>
      </c>
      <c r="R45" s="39">
        <f t="shared" si="5"/>
        <v>5096044950.1177998</v>
      </c>
      <c r="S45" s="31">
        <v>36</v>
      </c>
      <c r="AF45" s="40">
        <v>0</v>
      </c>
    </row>
    <row r="46" spans="1:32" ht="30" customHeight="1" thickBot="1" x14ac:dyDescent="0.4">
      <c r="A46" s="31"/>
      <c r="B46" s="135" t="s">
        <v>14</v>
      </c>
      <c r="C46" s="136"/>
      <c r="D46" s="70">
        <f t="shared" ref="D46:R46" si="11">SUM(D10:D45)</f>
        <v>144503204373.45523</v>
      </c>
      <c r="E46" s="70">
        <f t="shared" si="11"/>
        <v>95623524133.220917</v>
      </c>
      <c r="F46" s="70">
        <f t="shared" si="11"/>
        <v>240126728506.67615</v>
      </c>
      <c r="G46" s="70">
        <f t="shared" si="11"/>
        <v>6304699404.999999</v>
      </c>
      <c r="H46" s="70">
        <f t="shared" si="11"/>
        <v>8707113886.7350006</v>
      </c>
      <c r="I46" s="70">
        <f t="shared" si="11"/>
        <v>33847509086.334999</v>
      </c>
      <c r="J46" s="70">
        <f t="shared" si="11"/>
        <v>191267406128.6062</v>
      </c>
      <c r="K46" s="70">
        <f t="shared" si="11"/>
        <v>4001627198.0341463</v>
      </c>
      <c r="L46" s="70">
        <f t="shared" si="11"/>
        <v>803754666.44523048</v>
      </c>
      <c r="M46" s="70">
        <f t="shared" si="11"/>
        <v>3197872531.5889149</v>
      </c>
      <c r="N46" s="70">
        <f t="shared" si="11"/>
        <v>96913500006.849899</v>
      </c>
      <c r="O46" s="70">
        <f t="shared" si="11"/>
        <v>1000000000</v>
      </c>
      <c r="P46" s="70">
        <f t="shared" si="11"/>
        <v>95913500006.849899</v>
      </c>
      <c r="Q46" s="70">
        <f t="shared" si="11"/>
        <v>341041855711.56018</v>
      </c>
      <c r="R46" s="70">
        <f t="shared" si="11"/>
        <v>290378778667.04504</v>
      </c>
      <c r="S46" s="70"/>
    </row>
    <row r="47" spans="1:32" ht="13.8" thickTop="1" x14ac:dyDescent="0.25">
      <c r="B47" s="42"/>
      <c r="C47" s="43"/>
      <c r="D47" s="44"/>
      <c r="E47" s="45"/>
      <c r="F47" s="43"/>
      <c r="G47" s="44"/>
      <c r="H47" s="44"/>
      <c r="I47" s="44"/>
      <c r="J47" s="46"/>
      <c r="K47" s="45"/>
      <c r="L47" s="45"/>
      <c r="M47" s="45"/>
      <c r="N47" s="45"/>
      <c r="O47" s="45"/>
      <c r="P47" s="45"/>
      <c r="Q47" s="40"/>
    </row>
    <row r="48" spans="1:32" x14ac:dyDescent="0.25">
      <c r="B48" s="43"/>
      <c r="C48" s="43"/>
      <c r="D48" s="43"/>
      <c r="E48" s="43"/>
      <c r="F48" s="43"/>
      <c r="G48" s="43"/>
      <c r="H48" s="43"/>
      <c r="I48" s="44"/>
      <c r="J48" s="44"/>
      <c r="K48" s="42"/>
      <c r="L48" s="42"/>
      <c r="M48" s="42"/>
      <c r="N48" s="42"/>
      <c r="O48" s="42"/>
      <c r="P48" s="42"/>
    </row>
    <row r="49" spans="1:18" x14ac:dyDescent="0.25">
      <c r="I49" s="40"/>
      <c r="J49" s="47"/>
      <c r="R49" s="40"/>
    </row>
    <row r="50" spans="1:18" x14ac:dyDescent="0.25">
      <c r="C50" s="48"/>
      <c r="E50" s="40"/>
      <c r="I50" s="40"/>
      <c r="J50" s="49"/>
    </row>
    <row r="51" spans="1:18" x14ac:dyDescent="0.25">
      <c r="C51" s="48"/>
      <c r="J51" s="40"/>
    </row>
    <row r="52" spans="1:18" x14ac:dyDescent="0.25">
      <c r="R52" s="40"/>
    </row>
    <row r="54" spans="1:18" ht="21" x14ac:dyDescent="0.4">
      <c r="A54" s="6" t="s">
        <v>857</v>
      </c>
    </row>
  </sheetData>
  <mergeCells count="23">
    <mergeCell ref="B46:C46"/>
    <mergeCell ref="M7:M8"/>
    <mergeCell ref="N7:N8"/>
    <mergeCell ref="O7:O8"/>
    <mergeCell ref="P7:P8"/>
    <mergeCell ref="G7:I7"/>
    <mergeCell ref="J7:J8"/>
    <mergeCell ref="K7:K8"/>
    <mergeCell ref="L7:L8"/>
    <mergeCell ref="A1:S1"/>
    <mergeCell ref="A2:S2"/>
    <mergeCell ref="A4:R4"/>
    <mergeCell ref="D5:R5"/>
    <mergeCell ref="A7:A8"/>
    <mergeCell ref="B7:B8"/>
    <mergeCell ref="C7:C8"/>
    <mergeCell ref="D7:D8"/>
    <mergeCell ref="E7:E8"/>
    <mergeCell ref="F7:F8"/>
    <mergeCell ref="S7:S8"/>
    <mergeCell ref="Q7:Q8"/>
    <mergeCell ref="R7:R8"/>
    <mergeCell ref="A3:S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16"/>
  <sheetViews>
    <sheetView topLeftCell="P1" workbookViewId="0">
      <pane ySplit="4" topLeftCell="A406" activePane="bottomLeft" state="frozen"/>
      <selection activeCell="B1" sqref="B1"/>
      <selection pane="bottomLeft" activeCell="Y414" sqref="Y414"/>
    </sheetView>
  </sheetViews>
  <sheetFormatPr defaultRowHeight="13.2" x14ac:dyDescent="0.25"/>
  <cols>
    <col min="1" max="1" width="9.33203125" bestFit="1" customWidth="1"/>
    <col min="2" max="2" width="13.88671875" style="74" bestFit="1" customWidth="1"/>
    <col min="3" max="3" width="6.109375" customWidth="1"/>
    <col min="4" max="4" width="20.6640625" customWidth="1"/>
    <col min="5" max="9" width="19.88671875" customWidth="1"/>
    <col min="10" max="10" width="18.44140625" customWidth="1"/>
    <col min="11" max="11" width="19.6640625" bestFit="1" customWidth="1"/>
    <col min="12" max="12" width="0.6640625" customWidth="1"/>
    <col min="13" max="13" width="4.6640625" customWidth="1"/>
    <col min="14" max="14" width="9.44140625" bestFit="1" customWidth="1"/>
    <col min="15" max="15" width="17.88671875" style="74" customWidth="1"/>
    <col min="16" max="16" width="18.6640625" customWidth="1"/>
    <col min="17" max="18" width="21.88671875" customWidth="1"/>
    <col min="19" max="21" width="18.5546875" customWidth="1"/>
    <col min="22" max="22" width="22.109375" bestFit="1" customWidth="1"/>
    <col min="23" max="23" width="20.6640625" customWidth="1"/>
  </cols>
  <sheetData>
    <row r="1" spans="1:23" ht="24.6" x14ac:dyDescent="0.4">
      <c r="A1" s="155" t="s">
        <v>871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</row>
    <row r="2" spans="1:23" ht="24.6" x14ac:dyDescent="0.4">
      <c r="A2" s="155" t="s">
        <v>862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</row>
    <row r="3" spans="1:23" ht="26.25" customHeight="1" x14ac:dyDescent="0.4">
      <c r="B3" s="154" t="s">
        <v>948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</row>
    <row r="4" spans="1:23" x14ac:dyDescent="0.25">
      <c r="L4">
        <v>0</v>
      </c>
    </row>
    <row r="5" spans="1:23" ht="43.2" customHeight="1" x14ac:dyDescent="0.25">
      <c r="A5" s="75" t="s">
        <v>0</v>
      </c>
      <c r="B5" s="76" t="s">
        <v>873</v>
      </c>
      <c r="C5" s="77" t="s">
        <v>0</v>
      </c>
      <c r="D5" s="77" t="s">
        <v>883</v>
      </c>
      <c r="E5" s="77" t="s">
        <v>11</v>
      </c>
      <c r="F5" s="77" t="s">
        <v>875</v>
      </c>
      <c r="G5" s="77" t="s">
        <v>884</v>
      </c>
      <c r="H5" s="77" t="s">
        <v>866</v>
      </c>
      <c r="I5" s="77" t="s">
        <v>867</v>
      </c>
      <c r="J5" s="77" t="s">
        <v>885</v>
      </c>
      <c r="K5" s="78" t="s">
        <v>886</v>
      </c>
      <c r="L5" s="79"/>
      <c r="M5" s="80"/>
      <c r="N5" s="77" t="s">
        <v>0</v>
      </c>
      <c r="O5" s="76" t="s">
        <v>874</v>
      </c>
      <c r="P5" s="77" t="s">
        <v>883</v>
      </c>
      <c r="Q5" s="77" t="s">
        <v>11</v>
      </c>
      <c r="R5" s="77" t="s">
        <v>875</v>
      </c>
      <c r="S5" s="77" t="s">
        <v>884</v>
      </c>
      <c r="T5" s="77" t="s">
        <v>866</v>
      </c>
      <c r="U5" s="77" t="s">
        <v>867</v>
      </c>
      <c r="V5" s="77" t="s">
        <v>885</v>
      </c>
      <c r="W5" s="77" t="s">
        <v>886</v>
      </c>
    </row>
    <row r="6" spans="1:23" ht="15.6" x14ac:dyDescent="0.3">
      <c r="A6" s="80"/>
      <c r="B6" s="81"/>
      <c r="C6" s="80"/>
      <c r="D6" s="82"/>
      <c r="E6" s="33" t="s">
        <v>851</v>
      </c>
      <c r="F6" s="33" t="s">
        <v>851</v>
      </c>
      <c r="G6" s="33" t="s">
        <v>851</v>
      </c>
      <c r="H6" s="33" t="s">
        <v>851</v>
      </c>
      <c r="I6" s="33" t="s">
        <v>851</v>
      </c>
      <c r="J6" s="33" t="s">
        <v>851</v>
      </c>
      <c r="K6" s="33" t="s">
        <v>851</v>
      </c>
      <c r="L6" s="79"/>
      <c r="M6" s="80"/>
      <c r="N6" s="82"/>
      <c r="O6" s="83"/>
      <c r="P6" s="82"/>
      <c r="Q6" s="33" t="s">
        <v>851</v>
      </c>
      <c r="R6" s="33" t="s">
        <v>851</v>
      </c>
      <c r="S6" s="33" t="s">
        <v>851</v>
      </c>
      <c r="T6" s="33" t="s">
        <v>851</v>
      </c>
      <c r="U6" s="33" t="s">
        <v>851</v>
      </c>
      <c r="V6" s="33" t="s">
        <v>851</v>
      </c>
      <c r="W6" s="33" t="s">
        <v>851</v>
      </c>
    </row>
    <row r="7" spans="1:23" ht="24.9" customHeight="1" x14ac:dyDescent="0.25">
      <c r="A7" s="143">
        <v>1</v>
      </c>
      <c r="B7" s="144" t="s">
        <v>31</v>
      </c>
      <c r="C7" s="80">
        <v>1</v>
      </c>
      <c r="D7" s="84" t="s">
        <v>70</v>
      </c>
      <c r="E7" s="84">
        <v>118198677.9068</v>
      </c>
      <c r="F7" s="84">
        <v>0</v>
      </c>
      <c r="G7" s="84">
        <v>3545960.3372</v>
      </c>
      <c r="H7" s="84">
        <f>G7/2</f>
        <v>1772980.1686</v>
      </c>
      <c r="I7" s="84">
        <f>G7-H7</f>
        <v>1772980.1686</v>
      </c>
      <c r="J7" s="84">
        <v>60343903.020000003</v>
      </c>
      <c r="K7" s="85">
        <f>E7+F7+G7-H7+J7</f>
        <v>180315561.09540001</v>
      </c>
      <c r="L7" s="79"/>
      <c r="M7" s="143">
        <v>19</v>
      </c>
      <c r="N7" s="86">
        <v>26</v>
      </c>
      <c r="O7" s="156" t="s">
        <v>49</v>
      </c>
      <c r="P7" s="84" t="s">
        <v>450</v>
      </c>
      <c r="Q7" s="84">
        <v>125128957.2967</v>
      </c>
      <c r="R7" s="84">
        <f>-11651464.66</f>
        <v>-11651464.66</v>
      </c>
      <c r="S7" s="84">
        <v>3753868.7189000002</v>
      </c>
      <c r="T7" s="84">
        <v>0</v>
      </c>
      <c r="U7" s="84">
        <f>S7-T7</f>
        <v>3753868.7189000002</v>
      </c>
      <c r="V7" s="84">
        <v>67579563.498099998</v>
      </c>
      <c r="W7" s="85">
        <f>Q7+R7+S7-T7+V7</f>
        <v>184810924.85369998</v>
      </c>
    </row>
    <row r="8" spans="1:23" ht="24.9" customHeight="1" x14ac:dyDescent="0.25">
      <c r="A8" s="143"/>
      <c r="B8" s="145"/>
      <c r="C8" s="80">
        <v>2</v>
      </c>
      <c r="D8" s="84" t="s">
        <v>71</v>
      </c>
      <c r="E8" s="84">
        <v>197199096.24830002</v>
      </c>
      <c r="F8" s="84">
        <v>0</v>
      </c>
      <c r="G8" s="84">
        <v>5915972.8875000002</v>
      </c>
      <c r="H8" s="84">
        <f t="shared" ref="H8:H23" si="0">G8/2</f>
        <v>2957986.4437500001</v>
      </c>
      <c r="I8" s="84">
        <f t="shared" ref="I8:I46" si="1">G8-H8</f>
        <v>2957986.4437500001</v>
      </c>
      <c r="J8" s="84">
        <v>106342509.87379999</v>
      </c>
      <c r="K8" s="85">
        <f t="shared" ref="K8:K71" si="2">E8+F8+G8-H8+J8</f>
        <v>306499592.56585002</v>
      </c>
      <c r="L8" s="79"/>
      <c r="M8" s="143"/>
      <c r="N8" s="86">
        <v>27</v>
      </c>
      <c r="O8" s="157"/>
      <c r="P8" s="84" t="s">
        <v>451</v>
      </c>
      <c r="Q8" s="84">
        <v>122543004.43539999</v>
      </c>
      <c r="R8" s="84">
        <f t="shared" ref="R8:R25" si="3">-11651464.66</f>
        <v>-11651464.66</v>
      </c>
      <c r="S8" s="84">
        <v>3676290.1331000002</v>
      </c>
      <c r="T8" s="84">
        <v>0</v>
      </c>
      <c r="U8" s="84">
        <f t="shared" ref="U8:U61" si="4">S8-T8</f>
        <v>3676290.1331000002</v>
      </c>
      <c r="V8" s="84">
        <v>72462455.400999993</v>
      </c>
      <c r="W8" s="85">
        <f t="shared" ref="W8:W71" si="5">Q8+R8+S8-T8+V8</f>
        <v>187030285.30949998</v>
      </c>
    </row>
    <row r="9" spans="1:23" ht="24.9" customHeight="1" x14ac:dyDescent="0.25">
      <c r="A9" s="143"/>
      <c r="B9" s="145"/>
      <c r="C9" s="80">
        <v>3</v>
      </c>
      <c r="D9" s="84" t="s">
        <v>72</v>
      </c>
      <c r="E9" s="84">
        <v>138751275.80339998</v>
      </c>
      <c r="F9" s="84">
        <v>0</v>
      </c>
      <c r="G9" s="84">
        <v>4162538.2741</v>
      </c>
      <c r="H9" s="84">
        <f t="shared" si="0"/>
        <v>2081269.13705</v>
      </c>
      <c r="I9" s="84">
        <f t="shared" si="1"/>
        <v>2081269.13705</v>
      </c>
      <c r="J9" s="84">
        <v>69462957.731199995</v>
      </c>
      <c r="K9" s="85">
        <f t="shared" si="2"/>
        <v>210295502.67164999</v>
      </c>
      <c r="L9" s="79"/>
      <c r="M9" s="143"/>
      <c r="N9" s="86">
        <v>28</v>
      </c>
      <c r="O9" s="157"/>
      <c r="P9" s="84" t="s">
        <v>452</v>
      </c>
      <c r="Q9" s="84">
        <v>122653933.1187</v>
      </c>
      <c r="R9" s="84">
        <f t="shared" si="3"/>
        <v>-11651464.66</v>
      </c>
      <c r="S9" s="84">
        <v>3679617.9936000002</v>
      </c>
      <c r="T9" s="84">
        <v>0</v>
      </c>
      <c r="U9" s="84">
        <f t="shared" si="4"/>
        <v>3679617.9936000002</v>
      </c>
      <c r="V9" s="84">
        <v>71302472.326199993</v>
      </c>
      <c r="W9" s="85">
        <f t="shared" si="5"/>
        <v>185984558.77849999</v>
      </c>
    </row>
    <row r="10" spans="1:23" ht="24.9" customHeight="1" x14ac:dyDescent="0.25">
      <c r="A10" s="143"/>
      <c r="B10" s="145"/>
      <c r="C10" s="80">
        <v>4</v>
      </c>
      <c r="D10" s="84" t="s">
        <v>73</v>
      </c>
      <c r="E10" s="84">
        <v>141372522.46720001</v>
      </c>
      <c r="F10" s="84">
        <v>0</v>
      </c>
      <c r="G10" s="84">
        <v>4241175.6739999996</v>
      </c>
      <c r="H10" s="84">
        <f t="shared" si="0"/>
        <v>2120587.8369999998</v>
      </c>
      <c r="I10" s="84">
        <f t="shared" si="1"/>
        <v>2120587.8369999998</v>
      </c>
      <c r="J10" s="84">
        <v>72647894.965299994</v>
      </c>
      <c r="K10" s="85">
        <f t="shared" si="2"/>
        <v>216141005.26949999</v>
      </c>
      <c r="L10" s="79"/>
      <c r="M10" s="143"/>
      <c r="N10" s="86">
        <v>29</v>
      </c>
      <c r="O10" s="157"/>
      <c r="P10" s="84" t="s">
        <v>453</v>
      </c>
      <c r="Q10" s="84">
        <v>145365265.3294</v>
      </c>
      <c r="R10" s="84">
        <f t="shared" si="3"/>
        <v>-11651464.66</v>
      </c>
      <c r="S10" s="84">
        <v>4360957.9599000001</v>
      </c>
      <c r="T10" s="84">
        <v>0</v>
      </c>
      <c r="U10" s="84">
        <f t="shared" si="4"/>
        <v>4360957.9599000001</v>
      </c>
      <c r="V10" s="84">
        <v>83774107.851999998</v>
      </c>
      <c r="W10" s="85">
        <f t="shared" si="5"/>
        <v>221848866.4813</v>
      </c>
    </row>
    <row r="11" spans="1:23" ht="24.9" customHeight="1" x14ac:dyDescent="0.25">
      <c r="A11" s="143"/>
      <c r="B11" s="145"/>
      <c r="C11" s="80">
        <v>5</v>
      </c>
      <c r="D11" s="84" t="s">
        <v>74</v>
      </c>
      <c r="E11" s="84">
        <v>128676683.4057</v>
      </c>
      <c r="F11" s="84">
        <v>0</v>
      </c>
      <c r="G11" s="84">
        <v>3860300.5022</v>
      </c>
      <c r="H11" s="84">
        <f t="shared" si="0"/>
        <v>1930150.2511</v>
      </c>
      <c r="I11" s="84">
        <f t="shared" si="1"/>
        <v>1930150.2511</v>
      </c>
      <c r="J11" s="84">
        <v>64779260.715800002</v>
      </c>
      <c r="K11" s="85">
        <f t="shared" si="2"/>
        <v>195386094.37260002</v>
      </c>
      <c r="L11" s="79"/>
      <c r="M11" s="143"/>
      <c r="N11" s="86">
        <v>30</v>
      </c>
      <c r="O11" s="157"/>
      <c r="P11" s="84" t="s">
        <v>454</v>
      </c>
      <c r="Q11" s="84">
        <v>146502454.55829999</v>
      </c>
      <c r="R11" s="84">
        <f t="shared" si="3"/>
        <v>-11651464.66</v>
      </c>
      <c r="S11" s="84">
        <v>4395073.6366999997</v>
      </c>
      <c r="T11" s="84">
        <v>0</v>
      </c>
      <c r="U11" s="84">
        <f t="shared" si="4"/>
        <v>4395073.6366999997</v>
      </c>
      <c r="V11" s="84">
        <v>82522960.401700005</v>
      </c>
      <c r="W11" s="85">
        <f t="shared" si="5"/>
        <v>221769023.93669999</v>
      </c>
    </row>
    <row r="12" spans="1:23" ht="24.9" customHeight="1" x14ac:dyDescent="0.25">
      <c r="A12" s="143"/>
      <c r="B12" s="145"/>
      <c r="C12" s="80">
        <v>6</v>
      </c>
      <c r="D12" s="84" t="s">
        <v>75</v>
      </c>
      <c r="E12" s="84">
        <v>132889753.65189999</v>
      </c>
      <c r="F12" s="84">
        <v>0</v>
      </c>
      <c r="G12" s="84">
        <v>3986692.6096000001</v>
      </c>
      <c r="H12" s="84">
        <f t="shared" si="0"/>
        <v>1993346.3048</v>
      </c>
      <c r="I12" s="84">
        <f t="shared" si="1"/>
        <v>1993346.3048</v>
      </c>
      <c r="J12" s="84">
        <v>67067966.3539</v>
      </c>
      <c r="K12" s="85">
        <f t="shared" si="2"/>
        <v>201951066.31059998</v>
      </c>
      <c r="L12" s="79"/>
      <c r="M12" s="143"/>
      <c r="N12" s="86">
        <v>31</v>
      </c>
      <c r="O12" s="157"/>
      <c r="P12" s="84" t="s">
        <v>55</v>
      </c>
      <c r="Q12" s="84">
        <v>253298861.4179</v>
      </c>
      <c r="R12" s="84">
        <f t="shared" si="3"/>
        <v>-11651464.66</v>
      </c>
      <c r="S12" s="84">
        <v>7598965.8425000003</v>
      </c>
      <c r="T12" s="84">
        <v>0</v>
      </c>
      <c r="U12" s="84">
        <f t="shared" si="4"/>
        <v>7598965.8425000003</v>
      </c>
      <c r="V12" s="84">
        <v>138192115.5494</v>
      </c>
      <c r="W12" s="85">
        <f t="shared" si="5"/>
        <v>387438478.1498</v>
      </c>
    </row>
    <row r="13" spans="1:23" ht="24.9" customHeight="1" x14ac:dyDescent="0.25">
      <c r="A13" s="143"/>
      <c r="B13" s="145"/>
      <c r="C13" s="80">
        <v>7</v>
      </c>
      <c r="D13" s="84" t="s">
        <v>76</v>
      </c>
      <c r="E13" s="84">
        <v>128938654.9576</v>
      </c>
      <c r="F13" s="84">
        <v>0</v>
      </c>
      <c r="G13" s="84">
        <v>3868159.6486999998</v>
      </c>
      <c r="H13" s="84">
        <f t="shared" si="0"/>
        <v>1934079.8243499999</v>
      </c>
      <c r="I13" s="84">
        <f t="shared" si="1"/>
        <v>1934079.8243499999</v>
      </c>
      <c r="J13" s="84">
        <v>64309480.656300001</v>
      </c>
      <c r="K13" s="85">
        <f t="shared" si="2"/>
        <v>195182215.43825001</v>
      </c>
      <c r="L13" s="79"/>
      <c r="M13" s="143"/>
      <c r="N13" s="86">
        <v>32</v>
      </c>
      <c r="O13" s="157"/>
      <c r="P13" s="84" t="s">
        <v>455</v>
      </c>
      <c r="Q13" s="84">
        <v>126871806.7957</v>
      </c>
      <c r="R13" s="84">
        <f t="shared" si="3"/>
        <v>-11651464.66</v>
      </c>
      <c r="S13" s="84">
        <v>3806154.2039000001</v>
      </c>
      <c r="T13" s="84">
        <v>0</v>
      </c>
      <c r="U13" s="84">
        <f t="shared" si="4"/>
        <v>3806154.2039000001</v>
      </c>
      <c r="V13" s="84">
        <v>72584298.697099999</v>
      </c>
      <c r="W13" s="85">
        <f t="shared" si="5"/>
        <v>191610795.03670001</v>
      </c>
    </row>
    <row r="14" spans="1:23" ht="24.9" customHeight="1" x14ac:dyDescent="0.25">
      <c r="A14" s="143"/>
      <c r="B14" s="145"/>
      <c r="C14" s="80">
        <v>8</v>
      </c>
      <c r="D14" s="84" t="s">
        <v>77</v>
      </c>
      <c r="E14" s="84">
        <v>125723228.6697</v>
      </c>
      <c r="F14" s="84">
        <v>0</v>
      </c>
      <c r="G14" s="84">
        <v>3771696.8601000002</v>
      </c>
      <c r="H14" s="84">
        <f t="shared" si="0"/>
        <v>1885848.4300500001</v>
      </c>
      <c r="I14" s="84">
        <f t="shared" si="1"/>
        <v>1885848.4300500001</v>
      </c>
      <c r="J14" s="84">
        <v>61354998.821199998</v>
      </c>
      <c r="K14" s="85">
        <f t="shared" si="2"/>
        <v>188964075.92095</v>
      </c>
      <c r="L14" s="79"/>
      <c r="M14" s="143"/>
      <c r="N14" s="86">
        <v>33</v>
      </c>
      <c r="O14" s="157"/>
      <c r="P14" s="84" t="s">
        <v>456</v>
      </c>
      <c r="Q14" s="84">
        <v>125561354.0202</v>
      </c>
      <c r="R14" s="84">
        <f t="shared" si="3"/>
        <v>-11651464.66</v>
      </c>
      <c r="S14" s="84">
        <v>3766840.6206</v>
      </c>
      <c r="T14" s="84">
        <v>0</v>
      </c>
      <c r="U14" s="84">
        <f t="shared" si="4"/>
        <v>3766840.6206</v>
      </c>
      <c r="V14" s="84">
        <v>66674026.447400004</v>
      </c>
      <c r="W14" s="85">
        <f t="shared" si="5"/>
        <v>184350756.42820001</v>
      </c>
    </row>
    <row r="15" spans="1:23" ht="24.9" customHeight="1" x14ac:dyDescent="0.25">
      <c r="A15" s="143"/>
      <c r="B15" s="145"/>
      <c r="C15" s="80">
        <v>9</v>
      </c>
      <c r="D15" s="84" t="s">
        <v>78</v>
      </c>
      <c r="E15" s="84">
        <v>135637460.06740001</v>
      </c>
      <c r="F15" s="84">
        <v>0</v>
      </c>
      <c r="G15" s="84">
        <v>4069123.8020000001</v>
      </c>
      <c r="H15" s="84">
        <f t="shared" si="0"/>
        <v>2034561.9010000001</v>
      </c>
      <c r="I15" s="84">
        <f t="shared" si="1"/>
        <v>2034561.9010000001</v>
      </c>
      <c r="J15" s="84">
        <v>68550150.794200003</v>
      </c>
      <c r="K15" s="85">
        <f t="shared" si="2"/>
        <v>206222172.7626</v>
      </c>
      <c r="L15" s="79"/>
      <c r="M15" s="143"/>
      <c r="N15" s="86">
        <v>34</v>
      </c>
      <c r="O15" s="157"/>
      <c r="P15" s="84" t="s">
        <v>457</v>
      </c>
      <c r="Q15" s="84">
        <v>150300120.84819999</v>
      </c>
      <c r="R15" s="84">
        <f t="shared" si="3"/>
        <v>-11651464.66</v>
      </c>
      <c r="S15" s="84">
        <v>4509003.6254000003</v>
      </c>
      <c r="T15" s="84">
        <v>0</v>
      </c>
      <c r="U15" s="84">
        <f t="shared" si="4"/>
        <v>4509003.6254000003</v>
      </c>
      <c r="V15" s="84">
        <v>84550967.913299993</v>
      </c>
      <c r="W15" s="85">
        <f t="shared" si="5"/>
        <v>227708627.72689998</v>
      </c>
    </row>
    <row r="16" spans="1:23" ht="24.9" customHeight="1" x14ac:dyDescent="0.25">
      <c r="A16" s="143"/>
      <c r="B16" s="145"/>
      <c r="C16" s="80">
        <v>10</v>
      </c>
      <c r="D16" s="84" t="s">
        <v>79</v>
      </c>
      <c r="E16" s="84">
        <v>137644576.88100001</v>
      </c>
      <c r="F16" s="84">
        <v>0</v>
      </c>
      <c r="G16" s="84">
        <v>4129337.3064000001</v>
      </c>
      <c r="H16" s="84">
        <f t="shared" si="0"/>
        <v>2064668.6532000001</v>
      </c>
      <c r="I16" s="84">
        <f t="shared" si="1"/>
        <v>2064668.6532000001</v>
      </c>
      <c r="J16" s="84">
        <v>71096210.410999998</v>
      </c>
      <c r="K16" s="85">
        <f t="shared" si="2"/>
        <v>210805455.94520003</v>
      </c>
      <c r="L16" s="79"/>
      <c r="M16" s="143"/>
      <c r="N16" s="86">
        <v>35</v>
      </c>
      <c r="O16" s="157"/>
      <c r="P16" s="84" t="s">
        <v>458</v>
      </c>
      <c r="Q16" s="84">
        <v>124012086.51369999</v>
      </c>
      <c r="R16" s="84">
        <f t="shared" si="3"/>
        <v>-11651464.66</v>
      </c>
      <c r="S16" s="84">
        <v>3720362.5954</v>
      </c>
      <c r="T16" s="84">
        <v>0</v>
      </c>
      <c r="U16" s="84">
        <f t="shared" si="4"/>
        <v>3720362.5954</v>
      </c>
      <c r="V16" s="84">
        <v>71881736.874899998</v>
      </c>
      <c r="W16" s="85">
        <f t="shared" si="5"/>
        <v>187962721.324</v>
      </c>
    </row>
    <row r="17" spans="1:23" ht="24.9" customHeight="1" x14ac:dyDescent="0.25">
      <c r="A17" s="143"/>
      <c r="B17" s="145"/>
      <c r="C17" s="80">
        <v>11</v>
      </c>
      <c r="D17" s="84" t="s">
        <v>80</v>
      </c>
      <c r="E17" s="84">
        <v>150525354.81389999</v>
      </c>
      <c r="F17" s="84">
        <v>0</v>
      </c>
      <c r="G17" s="84">
        <v>4515760.6443999996</v>
      </c>
      <c r="H17" s="84">
        <f t="shared" si="0"/>
        <v>2257880.3221999998</v>
      </c>
      <c r="I17" s="84">
        <f t="shared" si="1"/>
        <v>2257880.3221999998</v>
      </c>
      <c r="J17" s="84">
        <v>80358772.679900005</v>
      </c>
      <c r="K17" s="85">
        <f t="shared" si="2"/>
        <v>233142007.81599998</v>
      </c>
      <c r="L17" s="79"/>
      <c r="M17" s="143"/>
      <c r="N17" s="86">
        <v>36</v>
      </c>
      <c r="O17" s="157"/>
      <c r="P17" s="84" t="s">
        <v>459</v>
      </c>
      <c r="Q17" s="84">
        <v>156959965.46550003</v>
      </c>
      <c r="R17" s="84">
        <f t="shared" si="3"/>
        <v>-11651464.66</v>
      </c>
      <c r="S17" s="84">
        <v>4708798.9639999997</v>
      </c>
      <c r="T17" s="84">
        <v>0</v>
      </c>
      <c r="U17" s="84">
        <f t="shared" si="4"/>
        <v>4708798.9639999997</v>
      </c>
      <c r="V17" s="84">
        <v>88319531.628000006</v>
      </c>
      <c r="W17" s="85">
        <f t="shared" si="5"/>
        <v>238336831.39750004</v>
      </c>
    </row>
    <row r="18" spans="1:23" ht="24.9" customHeight="1" x14ac:dyDescent="0.25">
      <c r="A18" s="143"/>
      <c r="B18" s="145"/>
      <c r="C18" s="80">
        <v>12</v>
      </c>
      <c r="D18" s="84" t="s">
        <v>81</v>
      </c>
      <c r="E18" s="84">
        <v>144929158.0185</v>
      </c>
      <c r="F18" s="84">
        <v>0</v>
      </c>
      <c r="G18" s="84">
        <v>4347874.7406000001</v>
      </c>
      <c r="H18" s="84">
        <f t="shared" si="0"/>
        <v>2173937.3703000001</v>
      </c>
      <c r="I18" s="84">
        <f t="shared" si="1"/>
        <v>2173937.3703000001</v>
      </c>
      <c r="J18" s="84">
        <v>76649385.840499997</v>
      </c>
      <c r="K18" s="85">
        <f t="shared" si="2"/>
        <v>223752481.22929999</v>
      </c>
      <c r="L18" s="79"/>
      <c r="M18" s="143"/>
      <c r="N18" s="86">
        <v>37</v>
      </c>
      <c r="O18" s="157"/>
      <c r="P18" s="84" t="s">
        <v>460</v>
      </c>
      <c r="Q18" s="84">
        <v>137836012.264</v>
      </c>
      <c r="R18" s="84">
        <f t="shared" si="3"/>
        <v>-11651464.66</v>
      </c>
      <c r="S18" s="84">
        <v>4135080.3679</v>
      </c>
      <c r="T18" s="84">
        <v>0</v>
      </c>
      <c r="U18" s="84">
        <f t="shared" si="4"/>
        <v>4135080.3679</v>
      </c>
      <c r="V18" s="84">
        <v>80916170.108400002</v>
      </c>
      <c r="W18" s="85">
        <f t="shared" si="5"/>
        <v>211235798.0803</v>
      </c>
    </row>
    <row r="19" spans="1:23" ht="24.9" customHeight="1" x14ac:dyDescent="0.25">
      <c r="A19" s="143"/>
      <c r="B19" s="145"/>
      <c r="C19" s="80">
        <v>13</v>
      </c>
      <c r="D19" s="84" t="s">
        <v>82</v>
      </c>
      <c r="E19" s="84">
        <v>110671101.8558</v>
      </c>
      <c r="F19" s="84">
        <v>0</v>
      </c>
      <c r="G19" s="84">
        <v>3320133.0556999999</v>
      </c>
      <c r="H19" s="84">
        <f t="shared" si="0"/>
        <v>1660066.52785</v>
      </c>
      <c r="I19" s="84">
        <f t="shared" si="1"/>
        <v>1660066.52785</v>
      </c>
      <c r="J19" s="84">
        <v>56727861.522100002</v>
      </c>
      <c r="K19" s="85">
        <f t="shared" si="2"/>
        <v>169059029.90575001</v>
      </c>
      <c r="L19" s="79"/>
      <c r="M19" s="143"/>
      <c r="N19" s="86">
        <v>38</v>
      </c>
      <c r="O19" s="157"/>
      <c r="P19" s="84" t="s">
        <v>461</v>
      </c>
      <c r="Q19" s="84">
        <v>143329278.02790001</v>
      </c>
      <c r="R19" s="84">
        <f t="shared" si="3"/>
        <v>-11651464.66</v>
      </c>
      <c r="S19" s="84">
        <v>4299878.3408000004</v>
      </c>
      <c r="T19" s="84">
        <v>0</v>
      </c>
      <c r="U19" s="84">
        <f t="shared" si="4"/>
        <v>4299878.3408000004</v>
      </c>
      <c r="V19" s="84">
        <v>83624057.396599993</v>
      </c>
      <c r="W19" s="85">
        <f t="shared" si="5"/>
        <v>219601749.10530001</v>
      </c>
    </row>
    <row r="20" spans="1:23" ht="24.9" customHeight="1" x14ac:dyDescent="0.25">
      <c r="A20" s="143"/>
      <c r="B20" s="145"/>
      <c r="C20" s="80">
        <v>14</v>
      </c>
      <c r="D20" s="84" t="s">
        <v>83</v>
      </c>
      <c r="E20" s="84">
        <v>104569074.6471</v>
      </c>
      <c r="F20" s="84">
        <v>0</v>
      </c>
      <c r="G20" s="84">
        <v>3137072.2393999998</v>
      </c>
      <c r="H20" s="84">
        <f t="shared" si="0"/>
        <v>1568536.1196999999</v>
      </c>
      <c r="I20" s="84">
        <f t="shared" si="1"/>
        <v>1568536.1196999999</v>
      </c>
      <c r="J20" s="84">
        <v>53274229.286399998</v>
      </c>
      <c r="K20" s="85">
        <f t="shared" si="2"/>
        <v>159411840.05320001</v>
      </c>
      <c r="L20" s="79"/>
      <c r="M20" s="143"/>
      <c r="N20" s="86">
        <v>39</v>
      </c>
      <c r="O20" s="157"/>
      <c r="P20" s="84" t="s">
        <v>462</v>
      </c>
      <c r="Q20" s="84">
        <v>112836478.8741</v>
      </c>
      <c r="R20" s="84">
        <f t="shared" si="3"/>
        <v>-11651464.66</v>
      </c>
      <c r="S20" s="84">
        <v>3385094.3662</v>
      </c>
      <c r="T20" s="84">
        <v>0</v>
      </c>
      <c r="U20" s="84">
        <f t="shared" si="4"/>
        <v>3385094.3662</v>
      </c>
      <c r="V20" s="84">
        <v>65648100.0779</v>
      </c>
      <c r="W20" s="85">
        <f t="shared" si="5"/>
        <v>170218208.6582</v>
      </c>
    </row>
    <row r="21" spans="1:23" ht="24.9" customHeight="1" x14ac:dyDescent="0.25">
      <c r="A21" s="143"/>
      <c r="B21" s="145"/>
      <c r="C21" s="80">
        <v>15</v>
      </c>
      <c r="D21" s="84" t="s">
        <v>84</v>
      </c>
      <c r="E21" s="84">
        <v>108887036.4922</v>
      </c>
      <c r="F21" s="84">
        <v>0</v>
      </c>
      <c r="G21" s="84">
        <v>3266611.0948000001</v>
      </c>
      <c r="H21" s="84">
        <f t="shared" si="0"/>
        <v>1633305.5474</v>
      </c>
      <c r="I21" s="84">
        <f t="shared" si="1"/>
        <v>1633305.5474</v>
      </c>
      <c r="J21" s="84">
        <v>57591087.833800003</v>
      </c>
      <c r="K21" s="85">
        <f t="shared" si="2"/>
        <v>168111429.8734</v>
      </c>
      <c r="L21" s="79"/>
      <c r="M21" s="143"/>
      <c r="N21" s="86">
        <v>40</v>
      </c>
      <c r="O21" s="157"/>
      <c r="P21" s="84" t="s">
        <v>463</v>
      </c>
      <c r="Q21" s="84">
        <v>124406225.1181</v>
      </c>
      <c r="R21" s="84">
        <f t="shared" si="3"/>
        <v>-11651464.66</v>
      </c>
      <c r="S21" s="84">
        <v>3732186.7535000001</v>
      </c>
      <c r="T21" s="84">
        <v>0</v>
      </c>
      <c r="U21" s="84">
        <f t="shared" si="4"/>
        <v>3732186.7535000001</v>
      </c>
      <c r="V21" s="84">
        <v>74364112.286899999</v>
      </c>
      <c r="W21" s="85">
        <f t="shared" si="5"/>
        <v>190851059.49849999</v>
      </c>
    </row>
    <row r="22" spans="1:23" ht="24.9" customHeight="1" x14ac:dyDescent="0.25">
      <c r="A22" s="143"/>
      <c r="B22" s="145"/>
      <c r="C22" s="80">
        <v>16</v>
      </c>
      <c r="D22" s="84" t="s">
        <v>85</v>
      </c>
      <c r="E22" s="84">
        <v>162315457.8969</v>
      </c>
      <c r="F22" s="84">
        <v>0</v>
      </c>
      <c r="G22" s="84">
        <v>4869463.7368999999</v>
      </c>
      <c r="H22" s="84">
        <f t="shared" si="0"/>
        <v>2434731.86845</v>
      </c>
      <c r="I22" s="84">
        <f t="shared" si="1"/>
        <v>2434731.86845</v>
      </c>
      <c r="J22" s="84">
        <v>76798854.704999998</v>
      </c>
      <c r="K22" s="85">
        <f t="shared" si="2"/>
        <v>241549044.47035003</v>
      </c>
      <c r="L22" s="79"/>
      <c r="M22" s="143"/>
      <c r="N22" s="86">
        <v>41</v>
      </c>
      <c r="O22" s="157"/>
      <c r="P22" s="84" t="s">
        <v>464</v>
      </c>
      <c r="Q22" s="84">
        <v>153397293.75</v>
      </c>
      <c r="R22" s="84">
        <f t="shared" si="3"/>
        <v>-11651464.66</v>
      </c>
      <c r="S22" s="84">
        <v>4601918.8125</v>
      </c>
      <c r="T22" s="84">
        <v>0</v>
      </c>
      <c r="U22" s="84">
        <f t="shared" si="4"/>
        <v>4601918.8125</v>
      </c>
      <c r="V22" s="84">
        <v>85132558.8257</v>
      </c>
      <c r="W22" s="85">
        <f t="shared" si="5"/>
        <v>231480306.72820002</v>
      </c>
    </row>
    <row r="23" spans="1:23" ht="24.9" customHeight="1" x14ac:dyDescent="0.25">
      <c r="A23" s="143"/>
      <c r="B23" s="146"/>
      <c r="C23" s="80">
        <v>17</v>
      </c>
      <c r="D23" s="84" t="s">
        <v>86</v>
      </c>
      <c r="E23" s="84">
        <v>140250077.41369998</v>
      </c>
      <c r="F23" s="84">
        <v>0</v>
      </c>
      <c r="G23" s="84">
        <v>4207502.3223999999</v>
      </c>
      <c r="H23" s="84">
        <f t="shared" si="0"/>
        <v>2103751.1612</v>
      </c>
      <c r="I23" s="84">
        <f t="shared" si="1"/>
        <v>2103751.1612</v>
      </c>
      <c r="J23" s="84">
        <v>64863155.204899997</v>
      </c>
      <c r="K23" s="85">
        <f t="shared" si="2"/>
        <v>207216983.7798</v>
      </c>
      <c r="L23" s="79"/>
      <c r="M23" s="143"/>
      <c r="N23" s="86">
        <v>42</v>
      </c>
      <c r="O23" s="157"/>
      <c r="P23" s="84" t="s">
        <v>465</v>
      </c>
      <c r="Q23" s="84">
        <v>179347772.81290001</v>
      </c>
      <c r="R23" s="84">
        <f t="shared" si="3"/>
        <v>-11651464.66</v>
      </c>
      <c r="S23" s="84">
        <v>5380433.1843999997</v>
      </c>
      <c r="T23" s="84">
        <v>0</v>
      </c>
      <c r="U23" s="84">
        <f t="shared" si="4"/>
        <v>5380433.1843999997</v>
      </c>
      <c r="V23" s="84">
        <v>105185086.4971</v>
      </c>
      <c r="W23" s="85">
        <f t="shared" si="5"/>
        <v>278261827.8344</v>
      </c>
    </row>
    <row r="24" spans="1:23" ht="24.9" customHeight="1" x14ac:dyDescent="0.25">
      <c r="A24" s="80"/>
      <c r="B24" s="140" t="s">
        <v>887</v>
      </c>
      <c r="C24" s="141"/>
      <c r="D24" s="87"/>
      <c r="E24" s="87">
        <f>SUM(E7:E23)</f>
        <v>2307179191.1971002</v>
      </c>
      <c r="F24" s="87">
        <f t="shared" ref="F24:K24" si="6">SUM(F7:F23)</f>
        <v>0</v>
      </c>
      <c r="G24" s="87">
        <f t="shared" si="6"/>
        <v>69215375.736000001</v>
      </c>
      <c r="H24" s="87">
        <f t="shared" si="6"/>
        <v>34607687.868000001</v>
      </c>
      <c r="I24" s="87">
        <f t="shared" si="6"/>
        <v>34607687.868000001</v>
      </c>
      <c r="J24" s="87">
        <f t="shared" si="6"/>
        <v>1172218680.4152999</v>
      </c>
      <c r="K24" s="87">
        <f t="shared" si="6"/>
        <v>3514005559.4803996</v>
      </c>
      <c r="L24" s="79"/>
      <c r="M24" s="143"/>
      <c r="N24" s="86">
        <v>43</v>
      </c>
      <c r="O24" s="157"/>
      <c r="P24" s="84" t="s">
        <v>466</v>
      </c>
      <c r="Q24" s="84">
        <v>117042710.14490001</v>
      </c>
      <c r="R24" s="84">
        <f t="shared" si="3"/>
        <v>-11651464.66</v>
      </c>
      <c r="S24" s="84">
        <v>3511281.3043</v>
      </c>
      <c r="T24" s="84">
        <v>0</v>
      </c>
      <c r="U24" s="84">
        <f t="shared" si="4"/>
        <v>3511281.3043</v>
      </c>
      <c r="V24" s="84">
        <v>70163135.728799999</v>
      </c>
      <c r="W24" s="85">
        <f t="shared" si="5"/>
        <v>179065662.51800001</v>
      </c>
    </row>
    <row r="25" spans="1:23" ht="24.9" customHeight="1" x14ac:dyDescent="0.25">
      <c r="A25" s="143">
        <v>2</v>
      </c>
      <c r="B25" s="144" t="s">
        <v>888</v>
      </c>
      <c r="C25" s="80">
        <v>1</v>
      </c>
      <c r="D25" s="84" t="s">
        <v>87</v>
      </c>
      <c r="E25" s="84">
        <v>143831030.82460001</v>
      </c>
      <c r="F25" s="84">
        <f>-1388888.89</f>
        <v>-1388888.89</v>
      </c>
      <c r="G25" s="84">
        <v>4314930.9247000003</v>
      </c>
      <c r="H25" s="84">
        <v>0</v>
      </c>
      <c r="I25" s="84">
        <f t="shared" si="1"/>
        <v>4314930.9247000003</v>
      </c>
      <c r="J25" s="84">
        <v>75909522.109699994</v>
      </c>
      <c r="K25" s="85">
        <f t="shared" si="2"/>
        <v>222666594.96900001</v>
      </c>
      <c r="L25" s="79"/>
      <c r="M25" s="143"/>
      <c r="N25" s="86">
        <v>44</v>
      </c>
      <c r="O25" s="158"/>
      <c r="P25" s="84" t="s">
        <v>467</v>
      </c>
      <c r="Q25" s="84">
        <v>137625934.3592</v>
      </c>
      <c r="R25" s="84">
        <f t="shared" si="3"/>
        <v>-11651464.66</v>
      </c>
      <c r="S25" s="84">
        <v>4128778.0307999998</v>
      </c>
      <c r="T25" s="84">
        <v>0</v>
      </c>
      <c r="U25" s="84">
        <f t="shared" si="4"/>
        <v>4128778.0307999998</v>
      </c>
      <c r="V25" s="84">
        <v>78363858.389300004</v>
      </c>
      <c r="W25" s="85">
        <f>Q25+R25+S25-T25+V25</f>
        <v>208467106.11930001</v>
      </c>
    </row>
    <row r="26" spans="1:23" ht="24.9" customHeight="1" x14ac:dyDescent="0.25">
      <c r="A26" s="143"/>
      <c r="B26" s="145"/>
      <c r="C26" s="80">
        <v>2</v>
      </c>
      <c r="D26" s="84" t="s">
        <v>88</v>
      </c>
      <c r="E26" s="84">
        <v>175710803.23859999</v>
      </c>
      <c r="F26" s="84">
        <f t="shared" ref="F26:F45" si="7">-1388888.89</f>
        <v>-1388888.89</v>
      </c>
      <c r="G26" s="84">
        <v>5271324.0971999997</v>
      </c>
      <c r="H26" s="84">
        <v>0</v>
      </c>
      <c r="I26" s="84">
        <f t="shared" si="1"/>
        <v>5271324.0971999997</v>
      </c>
      <c r="J26" s="84">
        <v>79840495.086700007</v>
      </c>
      <c r="K26" s="85">
        <f t="shared" si="2"/>
        <v>259433733.53250003</v>
      </c>
      <c r="L26" s="79"/>
      <c r="M26" s="88"/>
      <c r="N26" s="141"/>
      <c r="O26" s="142"/>
      <c r="P26" s="87"/>
      <c r="Q26" s="87">
        <f>2705019515.1508+3647575343.3</f>
        <v>6352594858.4507999</v>
      </c>
      <c r="R26" s="87">
        <f>-291286616.5-221377828.54</f>
        <v>-512664445.03999996</v>
      </c>
      <c r="S26" s="87">
        <f>81150585.4544+109427260.3</f>
        <v>190577845.75440001</v>
      </c>
      <c r="T26" s="87">
        <v>0</v>
      </c>
      <c r="U26" s="87">
        <f>81150585.4544+109427260.3</f>
        <v>190577845.75440001</v>
      </c>
      <c r="V26" s="87">
        <f>1543241315.8998+2084387863</f>
        <v>3627629178.8998003</v>
      </c>
      <c r="W26" s="113">
        <f>Q26+R26+S26-T26+V26</f>
        <v>9658137438.0650005</v>
      </c>
    </row>
    <row r="27" spans="1:23" ht="24.9" customHeight="1" x14ac:dyDescent="0.25">
      <c r="A27" s="143"/>
      <c r="B27" s="145"/>
      <c r="C27" s="80">
        <v>3</v>
      </c>
      <c r="D27" s="84" t="s">
        <v>89</v>
      </c>
      <c r="E27" s="84">
        <v>149617799.29530001</v>
      </c>
      <c r="F27" s="84">
        <f t="shared" si="7"/>
        <v>-1388888.89</v>
      </c>
      <c r="G27" s="84">
        <v>4488533.9789000005</v>
      </c>
      <c r="H27" s="84">
        <v>0</v>
      </c>
      <c r="I27" s="84">
        <f t="shared" si="1"/>
        <v>4488533.9789000005</v>
      </c>
      <c r="J27" s="84">
        <v>73559313.232600003</v>
      </c>
      <c r="K27" s="85">
        <f t="shared" si="2"/>
        <v>226276757.61680004</v>
      </c>
      <c r="L27" s="79"/>
      <c r="M27" s="144">
        <v>20</v>
      </c>
      <c r="N27" s="86">
        <v>1</v>
      </c>
      <c r="O27" s="144" t="s">
        <v>50</v>
      </c>
      <c r="P27" s="84" t="s">
        <v>468</v>
      </c>
      <c r="Q27" s="84">
        <v>139848088.7705</v>
      </c>
      <c r="R27" s="84">
        <v>0</v>
      </c>
      <c r="S27" s="84">
        <v>4195442.6630999995</v>
      </c>
      <c r="T27" s="84">
        <v>0</v>
      </c>
      <c r="U27" s="84">
        <f t="shared" si="4"/>
        <v>4195442.6630999995</v>
      </c>
      <c r="V27" s="84">
        <v>66303968.614200003</v>
      </c>
      <c r="W27" s="85">
        <f t="shared" si="5"/>
        <v>210347500.0478</v>
      </c>
    </row>
    <row r="28" spans="1:23" ht="24.9" customHeight="1" x14ac:dyDescent="0.25">
      <c r="A28" s="143"/>
      <c r="B28" s="145"/>
      <c r="C28" s="80">
        <v>4</v>
      </c>
      <c r="D28" s="84" t="s">
        <v>90</v>
      </c>
      <c r="E28" s="84">
        <v>130992539.06310001</v>
      </c>
      <c r="F28" s="84">
        <f t="shared" si="7"/>
        <v>-1388888.89</v>
      </c>
      <c r="G28" s="84">
        <v>3929776.1719</v>
      </c>
      <c r="H28" s="84">
        <v>0</v>
      </c>
      <c r="I28" s="84">
        <f t="shared" si="1"/>
        <v>3929776.1719</v>
      </c>
      <c r="J28" s="84">
        <v>68602413.886099994</v>
      </c>
      <c r="K28" s="85">
        <f t="shared" si="2"/>
        <v>202135840.23110002</v>
      </c>
      <c r="L28" s="79"/>
      <c r="M28" s="145"/>
      <c r="N28" s="86">
        <v>2</v>
      </c>
      <c r="O28" s="145"/>
      <c r="P28" s="84" t="s">
        <v>469</v>
      </c>
      <c r="Q28" s="84">
        <v>144105256.64220002</v>
      </c>
      <c r="R28" s="84">
        <v>0</v>
      </c>
      <c r="S28" s="84">
        <v>4323157.6993000004</v>
      </c>
      <c r="T28" s="84">
        <v>0</v>
      </c>
      <c r="U28" s="84">
        <f t="shared" si="4"/>
        <v>4323157.6993000004</v>
      </c>
      <c r="V28" s="84">
        <v>71422550.234300002</v>
      </c>
      <c r="W28" s="85">
        <f t="shared" si="5"/>
        <v>219850964.5758</v>
      </c>
    </row>
    <row r="29" spans="1:23" ht="24.9" customHeight="1" x14ac:dyDescent="0.25">
      <c r="A29" s="143"/>
      <c r="B29" s="145"/>
      <c r="C29" s="80">
        <v>5</v>
      </c>
      <c r="D29" s="84" t="s">
        <v>91</v>
      </c>
      <c r="E29" s="84">
        <v>129621811.48609999</v>
      </c>
      <c r="F29" s="84">
        <f t="shared" si="7"/>
        <v>-1388888.89</v>
      </c>
      <c r="G29" s="84">
        <v>3888654.3446</v>
      </c>
      <c r="H29" s="84">
        <v>0</v>
      </c>
      <c r="I29" s="84">
        <f t="shared" si="1"/>
        <v>3888654.3446</v>
      </c>
      <c r="J29" s="84">
        <v>70991880.149800003</v>
      </c>
      <c r="K29" s="85">
        <f t="shared" si="2"/>
        <v>203113457.0905</v>
      </c>
      <c r="L29" s="79"/>
      <c r="M29" s="145"/>
      <c r="N29" s="86">
        <v>3</v>
      </c>
      <c r="O29" s="145"/>
      <c r="P29" s="84" t="s">
        <v>470</v>
      </c>
      <c r="Q29" s="84">
        <v>156772905.2308</v>
      </c>
      <c r="R29" s="84">
        <v>0</v>
      </c>
      <c r="S29" s="84">
        <v>4703187.1568999998</v>
      </c>
      <c r="T29" s="84">
        <v>0</v>
      </c>
      <c r="U29" s="84">
        <f t="shared" si="4"/>
        <v>4703187.1568999998</v>
      </c>
      <c r="V29" s="84">
        <v>74970690.993300006</v>
      </c>
      <c r="W29" s="85">
        <f t="shared" si="5"/>
        <v>236446783.38099998</v>
      </c>
    </row>
    <row r="30" spans="1:23" ht="24.9" customHeight="1" x14ac:dyDescent="0.25">
      <c r="A30" s="143"/>
      <c r="B30" s="145"/>
      <c r="C30" s="80">
        <v>6</v>
      </c>
      <c r="D30" s="84" t="s">
        <v>92</v>
      </c>
      <c r="E30" s="84">
        <v>138584395.095</v>
      </c>
      <c r="F30" s="84">
        <f t="shared" si="7"/>
        <v>-1388888.89</v>
      </c>
      <c r="G30" s="84">
        <v>4157531.8528</v>
      </c>
      <c r="H30" s="84">
        <v>0</v>
      </c>
      <c r="I30" s="84">
        <f t="shared" si="1"/>
        <v>4157531.8528</v>
      </c>
      <c r="J30" s="84">
        <v>75550971.312199995</v>
      </c>
      <c r="K30" s="85">
        <f t="shared" si="2"/>
        <v>216904009.37</v>
      </c>
      <c r="L30" s="79"/>
      <c r="M30" s="145"/>
      <c r="N30" s="86">
        <v>4</v>
      </c>
      <c r="O30" s="145"/>
      <c r="P30" s="84" t="s">
        <v>471</v>
      </c>
      <c r="Q30" s="84">
        <v>146990190.18869999</v>
      </c>
      <c r="R30" s="84">
        <v>0</v>
      </c>
      <c r="S30" s="84">
        <v>4409705.7056999998</v>
      </c>
      <c r="T30" s="84">
        <v>0</v>
      </c>
      <c r="U30" s="84">
        <f t="shared" si="4"/>
        <v>4409705.7056999998</v>
      </c>
      <c r="V30" s="84">
        <v>73290911.0405</v>
      </c>
      <c r="W30" s="85">
        <f t="shared" si="5"/>
        <v>224690806.93489999</v>
      </c>
    </row>
    <row r="31" spans="1:23" ht="24.9" customHeight="1" x14ac:dyDescent="0.25">
      <c r="A31" s="143"/>
      <c r="B31" s="145"/>
      <c r="C31" s="80">
        <v>7</v>
      </c>
      <c r="D31" s="84" t="s">
        <v>93</v>
      </c>
      <c r="E31" s="84">
        <v>150951633.32780001</v>
      </c>
      <c r="F31" s="84">
        <f t="shared" si="7"/>
        <v>-1388888.89</v>
      </c>
      <c r="G31" s="84">
        <v>4528548.9998000003</v>
      </c>
      <c r="H31" s="84">
        <v>0</v>
      </c>
      <c r="I31" s="84">
        <f t="shared" si="1"/>
        <v>4528548.9998000003</v>
      </c>
      <c r="J31" s="84">
        <v>74291972.384499997</v>
      </c>
      <c r="K31" s="85">
        <f t="shared" si="2"/>
        <v>228383265.82210001</v>
      </c>
      <c r="L31" s="79"/>
      <c r="M31" s="145"/>
      <c r="N31" s="86">
        <v>5</v>
      </c>
      <c r="O31" s="145"/>
      <c r="P31" s="84" t="s">
        <v>472</v>
      </c>
      <c r="Q31" s="84">
        <v>137467900.60509998</v>
      </c>
      <c r="R31" s="84">
        <v>0</v>
      </c>
      <c r="S31" s="84">
        <v>4124037.0181999998</v>
      </c>
      <c r="T31" s="84">
        <v>0</v>
      </c>
      <c r="U31" s="84">
        <f t="shared" si="4"/>
        <v>4124037.0181999998</v>
      </c>
      <c r="V31" s="84">
        <v>66737980.832599998</v>
      </c>
      <c r="W31" s="85">
        <f t="shared" si="5"/>
        <v>208329918.45589998</v>
      </c>
    </row>
    <row r="32" spans="1:23" ht="24.9" customHeight="1" x14ac:dyDescent="0.25">
      <c r="A32" s="143"/>
      <c r="B32" s="145"/>
      <c r="C32" s="80">
        <v>8</v>
      </c>
      <c r="D32" s="84" t="s">
        <v>94</v>
      </c>
      <c r="E32" s="84">
        <v>157908000.74269998</v>
      </c>
      <c r="F32" s="84">
        <f t="shared" si="7"/>
        <v>-1388888.89</v>
      </c>
      <c r="G32" s="84">
        <v>4737240.0223000003</v>
      </c>
      <c r="H32" s="84">
        <v>0</v>
      </c>
      <c r="I32" s="84">
        <f t="shared" si="1"/>
        <v>4737240.0223000003</v>
      </c>
      <c r="J32" s="84">
        <v>74197027.668099999</v>
      </c>
      <c r="K32" s="85">
        <f t="shared" si="2"/>
        <v>235453379.5431</v>
      </c>
      <c r="L32" s="79"/>
      <c r="M32" s="145"/>
      <c r="N32" s="86">
        <v>6</v>
      </c>
      <c r="O32" s="145"/>
      <c r="P32" s="84" t="s">
        <v>473</v>
      </c>
      <c r="Q32" s="84">
        <v>128585374.07900001</v>
      </c>
      <c r="R32" s="84">
        <v>0</v>
      </c>
      <c r="S32" s="84">
        <v>3857561.2223999999</v>
      </c>
      <c r="T32" s="84">
        <v>0</v>
      </c>
      <c r="U32" s="84">
        <f t="shared" si="4"/>
        <v>3857561.2223999999</v>
      </c>
      <c r="V32" s="84">
        <v>64594382.127099998</v>
      </c>
      <c r="W32" s="85">
        <f t="shared" si="5"/>
        <v>197037317.4285</v>
      </c>
    </row>
    <row r="33" spans="1:23" ht="24.9" customHeight="1" x14ac:dyDescent="0.25">
      <c r="A33" s="143"/>
      <c r="B33" s="145"/>
      <c r="C33" s="80">
        <v>9</v>
      </c>
      <c r="D33" s="84" t="s">
        <v>797</v>
      </c>
      <c r="E33" s="84">
        <v>137293149.97940001</v>
      </c>
      <c r="F33" s="84">
        <f t="shared" si="7"/>
        <v>-1388888.89</v>
      </c>
      <c r="G33" s="84">
        <v>4118794.4994000001</v>
      </c>
      <c r="H33" s="84">
        <v>0</v>
      </c>
      <c r="I33" s="84">
        <f t="shared" si="1"/>
        <v>4118794.4994000001</v>
      </c>
      <c r="J33" s="84">
        <v>78526099.624699995</v>
      </c>
      <c r="K33" s="85">
        <f t="shared" si="2"/>
        <v>218549155.21350002</v>
      </c>
      <c r="L33" s="79"/>
      <c r="M33" s="145"/>
      <c r="N33" s="86">
        <v>7</v>
      </c>
      <c r="O33" s="145"/>
      <c r="P33" s="84" t="s">
        <v>474</v>
      </c>
      <c r="Q33" s="84">
        <v>129006173.8844</v>
      </c>
      <c r="R33" s="84">
        <v>0</v>
      </c>
      <c r="S33" s="84">
        <v>3870185.2165000001</v>
      </c>
      <c r="T33" s="84">
        <v>0</v>
      </c>
      <c r="U33" s="84">
        <f t="shared" si="4"/>
        <v>3870185.2165000001</v>
      </c>
      <c r="V33" s="84">
        <v>61116177.675399996</v>
      </c>
      <c r="W33" s="85">
        <f t="shared" si="5"/>
        <v>193992536.77629998</v>
      </c>
    </row>
    <row r="34" spans="1:23" ht="24.9" customHeight="1" x14ac:dyDescent="0.25">
      <c r="A34" s="143"/>
      <c r="B34" s="145"/>
      <c r="C34" s="80">
        <v>10</v>
      </c>
      <c r="D34" s="84" t="s">
        <v>95</v>
      </c>
      <c r="E34" s="84">
        <v>122927960.5064</v>
      </c>
      <c r="F34" s="84">
        <f t="shared" si="7"/>
        <v>-1388888.89</v>
      </c>
      <c r="G34" s="84">
        <v>3687838.8152000001</v>
      </c>
      <c r="H34" s="84">
        <v>0</v>
      </c>
      <c r="I34" s="84">
        <f t="shared" si="1"/>
        <v>3687838.8152000001</v>
      </c>
      <c r="J34" s="84">
        <v>66102736.144599997</v>
      </c>
      <c r="K34" s="85">
        <f t="shared" si="2"/>
        <v>191329646.57620001</v>
      </c>
      <c r="L34" s="79"/>
      <c r="M34" s="145"/>
      <c r="N34" s="86">
        <v>8</v>
      </c>
      <c r="O34" s="145"/>
      <c r="P34" s="84" t="s">
        <v>475</v>
      </c>
      <c r="Q34" s="84">
        <v>138126892.0821</v>
      </c>
      <c r="R34" s="84">
        <v>0</v>
      </c>
      <c r="S34" s="84">
        <v>4143806.7625000002</v>
      </c>
      <c r="T34" s="84">
        <v>0</v>
      </c>
      <c r="U34" s="84">
        <f t="shared" si="4"/>
        <v>4143806.7625000002</v>
      </c>
      <c r="V34" s="84">
        <v>65775884.065700002</v>
      </c>
      <c r="W34" s="85">
        <f t="shared" si="5"/>
        <v>208046582.91029999</v>
      </c>
    </row>
    <row r="35" spans="1:23" ht="24.9" customHeight="1" x14ac:dyDescent="0.25">
      <c r="A35" s="143"/>
      <c r="B35" s="145"/>
      <c r="C35" s="80">
        <v>11</v>
      </c>
      <c r="D35" s="84" t="s">
        <v>96</v>
      </c>
      <c r="E35" s="84">
        <v>124922294.4903</v>
      </c>
      <c r="F35" s="84">
        <f t="shared" si="7"/>
        <v>-1388888.89</v>
      </c>
      <c r="G35" s="84">
        <v>3747668.8347</v>
      </c>
      <c r="H35" s="84">
        <v>0</v>
      </c>
      <c r="I35" s="84">
        <f t="shared" si="1"/>
        <v>3747668.8347</v>
      </c>
      <c r="J35" s="84">
        <v>69304975.708299994</v>
      </c>
      <c r="K35" s="85">
        <f t="shared" si="2"/>
        <v>196586050.1433</v>
      </c>
      <c r="L35" s="79"/>
      <c r="M35" s="145"/>
      <c r="N35" s="86">
        <v>9</v>
      </c>
      <c r="O35" s="145"/>
      <c r="P35" s="84" t="s">
        <v>476</v>
      </c>
      <c r="Q35" s="84">
        <v>129556457.5623</v>
      </c>
      <c r="R35" s="84">
        <v>0</v>
      </c>
      <c r="S35" s="84">
        <v>3886693.7269000001</v>
      </c>
      <c r="T35" s="84">
        <v>0</v>
      </c>
      <c r="U35" s="84">
        <f t="shared" si="4"/>
        <v>3886693.7269000001</v>
      </c>
      <c r="V35" s="84">
        <v>62862695.185400002</v>
      </c>
      <c r="W35" s="85">
        <f t="shared" si="5"/>
        <v>196305846.47459999</v>
      </c>
    </row>
    <row r="36" spans="1:23" ht="24.9" customHeight="1" x14ac:dyDescent="0.25">
      <c r="A36" s="143"/>
      <c r="B36" s="145"/>
      <c r="C36" s="80">
        <v>12</v>
      </c>
      <c r="D36" s="84" t="s">
        <v>97</v>
      </c>
      <c r="E36" s="84">
        <v>122306968.3697</v>
      </c>
      <c r="F36" s="84">
        <f t="shared" si="7"/>
        <v>-1388888.89</v>
      </c>
      <c r="G36" s="84">
        <v>3669209.0510999998</v>
      </c>
      <c r="H36" s="84">
        <v>0</v>
      </c>
      <c r="I36" s="84">
        <f t="shared" si="1"/>
        <v>3669209.0510999998</v>
      </c>
      <c r="J36" s="84">
        <v>65871844.552299999</v>
      </c>
      <c r="K36" s="85">
        <f t="shared" si="2"/>
        <v>190459133.08309999</v>
      </c>
      <c r="L36" s="79"/>
      <c r="M36" s="145"/>
      <c r="N36" s="86">
        <v>10</v>
      </c>
      <c r="O36" s="145"/>
      <c r="P36" s="84" t="s">
        <v>477</v>
      </c>
      <c r="Q36" s="84">
        <v>156205385.18540001</v>
      </c>
      <c r="R36" s="84">
        <v>0</v>
      </c>
      <c r="S36" s="84">
        <v>4686161.5555999996</v>
      </c>
      <c r="T36" s="84">
        <v>0</v>
      </c>
      <c r="U36" s="84">
        <f t="shared" si="4"/>
        <v>4686161.5555999996</v>
      </c>
      <c r="V36" s="84">
        <v>76532698.786300004</v>
      </c>
      <c r="W36" s="85">
        <f t="shared" si="5"/>
        <v>237424245.5273</v>
      </c>
    </row>
    <row r="37" spans="1:23" ht="24.9" customHeight="1" x14ac:dyDescent="0.25">
      <c r="A37" s="143"/>
      <c r="B37" s="145"/>
      <c r="C37" s="80">
        <v>13</v>
      </c>
      <c r="D37" s="84" t="s">
        <v>98</v>
      </c>
      <c r="E37" s="84">
        <v>141817559.27590001</v>
      </c>
      <c r="F37" s="84">
        <f t="shared" si="7"/>
        <v>-1388888.89</v>
      </c>
      <c r="G37" s="84">
        <v>4254526.7783000004</v>
      </c>
      <c r="H37" s="84">
        <v>0</v>
      </c>
      <c r="I37" s="84">
        <f t="shared" si="1"/>
        <v>4254526.7783000004</v>
      </c>
      <c r="J37" s="84">
        <v>71966044.928100005</v>
      </c>
      <c r="K37" s="85">
        <f t="shared" si="2"/>
        <v>216649242.0923</v>
      </c>
      <c r="L37" s="79"/>
      <c r="M37" s="145"/>
      <c r="N37" s="86">
        <v>11</v>
      </c>
      <c r="O37" s="145"/>
      <c r="P37" s="84" t="s">
        <v>478</v>
      </c>
      <c r="Q37" s="84">
        <v>128918976.55050001</v>
      </c>
      <c r="R37" s="84">
        <v>0</v>
      </c>
      <c r="S37" s="84">
        <v>3867569.2965000002</v>
      </c>
      <c r="T37" s="84">
        <v>0</v>
      </c>
      <c r="U37" s="84">
        <f t="shared" si="4"/>
        <v>3867569.2965000002</v>
      </c>
      <c r="V37" s="84">
        <v>62036836.0898</v>
      </c>
      <c r="W37" s="85">
        <f t="shared" si="5"/>
        <v>194823381.9368</v>
      </c>
    </row>
    <row r="38" spans="1:23" ht="24.9" customHeight="1" x14ac:dyDescent="0.25">
      <c r="A38" s="143"/>
      <c r="B38" s="145"/>
      <c r="C38" s="80">
        <v>14</v>
      </c>
      <c r="D38" s="84" t="s">
        <v>99</v>
      </c>
      <c r="E38" s="84">
        <v>137483724.81870002</v>
      </c>
      <c r="F38" s="84">
        <f t="shared" si="7"/>
        <v>-1388888.89</v>
      </c>
      <c r="G38" s="84">
        <v>4124511.7445999999</v>
      </c>
      <c r="H38" s="84">
        <v>0</v>
      </c>
      <c r="I38" s="84">
        <f t="shared" si="1"/>
        <v>4124511.7445999999</v>
      </c>
      <c r="J38" s="84">
        <v>72281994.191200003</v>
      </c>
      <c r="K38" s="85">
        <f t="shared" si="2"/>
        <v>212501341.86450005</v>
      </c>
      <c r="L38" s="79"/>
      <c r="M38" s="145"/>
      <c r="N38" s="86">
        <v>12</v>
      </c>
      <c r="O38" s="145"/>
      <c r="P38" s="84" t="s">
        <v>479</v>
      </c>
      <c r="Q38" s="84">
        <v>143186689.1279</v>
      </c>
      <c r="R38" s="84">
        <v>0</v>
      </c>
      <c r="S38" s="84">
        <v>4295600.6738</v>
      </c>
      <c r="T38" s="84">
        <v>0</v>
      </c>
      <c r="U38" s="84">
        <f t="shared" si="4"/>
        <v>4295600.6738</v>
      </c>
      <c r="V38" s="84">
        <v>69255542.4947</v>
      </c>
      <c r="W38" s="85">
        <f t="shared" si="5"/>
        <v>216737832.29640001</v>
      </c>
    </row>
    <row r="39" spans="1:23" ht="24.9" customHeight="1" x14ac:dyDescent="0.25">
      <c r="A39" s="143"/>
      <c r="B39" s="145"/>
      <c r="C39" s="80">
        <v>15</v>
      </c>
      <c r="D39" s="84" t="s">
        <v>100</v>
      </c>
      <c r="E39" s="84">
        <v>131192553.31560001</v>
      </c>
      <c r="F39" s="84">
        <f t="shared" si="7"/>
        <v>-1388888.89</v>
      </c>
      <c r="G39" s="84">
        <v>3935776.5995</v>
      </c>
      <c r="H39" s="84">
        <v>0</v>
      </c>
      <c r="I39" s="84">
        <f t="shared" si="1"/>
        <v>3935776.5995</v>
      </c>
      <c r="J39" s="84">
        <v>71666961.801400006</v>
      </c>
      <c r="K39" s="85">
        <f t="shared" si="2"/>
        <v>205406402.8265</v>
      </c>
      <c r="L39" s="79"/>
      <c r="M39" s="145"/>
      <c r="N39" s="86">
        <v>13</v>
      </c>
      <c r="O39" s="145"/>
      <c r="P39" s="84" t="s">
        <v>480</v>
      </c>
      <c r="Q39" s="84">
        <v>156041030.2595</v>
      </c>
      <c r="R39" s="84">
        <v>0</v>
      </c>
      <c r="S39" s="84">
        <v>4681230.9078000002</v>
      </c>
      <c r="T39" s="84">
        <v>0</v>
      </c>
      <c r="U39" s="84">
        <f t="shared" si="4"/>
        <v>4681230.9078000002</v>
      </c>
      <c r="V39" s="84">
        <v>73088808.198400006</v>
      </c>
      <c r="W39" s="85">
        <f t="shared" si="5"/>
        <v>233811069.36570001</v>
      </c>
    </row>
    <row r="40" spans="1:23" ht="24.9" customHeight="1" x14ac:dyDescent="0.25">
      <c r="A40" s="143"/>
      <c r="B40" s="145"/>
      <c r="C40" s="80">
        <v>16</v>
      </c>
      <c r="D40" s="84" t="s">
        <v>101</v>
      </c>
      <c r="E40" s="84">
        <v>122222259.4718</v>
      </c>
      <c r="F40" s="84">
        <f t="shared" si="7"/>
        <v>-1388888.89</v>
      </c>
      <c r="G40" s="84">
        <v>3666667.7842000001</v>
      </c>
      <c r="H40" s="84">
        <v>0</v>
      </c>
      <c r="I40" s="84">
        <f t="shared" si="1"/>
        <v>3666667.7842000001</v>
      </c>
      <c r="J40" s="84">
        <v>68448583.0898</v>
      </c>
      <c r="K40" s="85">
        <f t="shared" si="2"/>
        <v>192948621.4558</v>
      </c>
      <c r="L40" s="79"/>
      <c r="M40" s="145"/>
      <c r="N40" s="86">
        <v>14</v>
      </c>
      <c r="O40" s="145"/>
      <c r="P40" s="84" t="s">
        <v>481</v>
      </c>
      <c r="Q40" s="84">
        <v>155676174.1417</v>
      </c>
      <c r="R40" s="84">
        <v>0</v>
      </c>
      <c r="S40" s="84">
        <v>4670285.2242999999</v>
      </c>
      <c r="T40" s="84">
        <v>0</v>
      </c>
      <c r="U40" s="84">
        <f t="shared" si="4"/>
        <v>4670285.2242999999</v>
      </c>
      <c r="V40" s="84">
        <v>77383275.495700002</v>
      </c>
      <c r="W40" s="85">
        <f t="shared" si="5"/>
        <v>237729734.8617</v>
      </c>
    </row>
    <row r="41" spans="1:23" ht="24.9" customHeight="1" x14ac:dyDescent="0.25">
      <c r="A41" s="143"/>
      <c r="B41" s="145"/>
      <c r="C41" s="80">
        <v>17</v>
      </c>
      <c r="D41" s="84" t="s">
        <v>102</v>
      </c>
      <c r="E41" s="84">
        <v>116154781.6288</v>
      </c>
      <c r="F41" s="84">
        <f t="shared" si="7"/>
        <v>-1388888.89</v>
      </c>
      <c r="G41" s="84">
        <v>3484643.4489000002</v>
      </c>
      <c r="H41" s="84">
        <v>0</v>
      </c>
      <c r="I41" s="84">
        <f t="shared" si="1"/>
        <v>3484643.4489000002</v>
      </c>
      <c r="J41" s="84">
        <v>62892354.307999998</v>
      </c>
      <c r="K41" s="85">
        <f t="shared" si="2"/>
        <v>181142890.4957</v>
      </c>
      <c r="L41" s="79"/>
      <c r="M41" s="145"/>
      <c r="N41" s="86">
        <v>15</v>
      </c>
      <c r="O41" s="145"/>
      <c r="P41" s="84" t="s">
        <v>482</v>
      </c>
      <c r="Q41" s="84">
        <v>135945058.50890002</v>
      </c>
      <c r="R41" s="84">
        <v>0</v>
      </c>
      <c r="S41" s="84">
        <v>4078351.7552999998</v>
      </c>
      <c r="T41" s="84">
        <v>0</v>
      </c>
      <c r="U41" s="84">
        <f t="shared" si="4"/>
        <v>4078351.7552999998</v>
      </c>
      <c r="V41" s="84">
        <v>69267465.108400002</v>
      </c>
      <c r="W41" s="85">
        <f t="shared" si="5"/>
        <v>209290875.37260002</v>
      </c>
    </row>
    <row r="42" spans="1:23" ht="24.9" customHeight="1" x14ac:dyDescent="0.25">
      <c r="A42" s="143"/>
      <c r="B42" s="145"/>
      <c r="C42" s="80">
        <v>18</v>
      </c>
      <c r="D42" s="84" t="s">
        <v>103</v>
      </c>
      <c r="E42" s="84">
        <v>131584245.39420001</v>
      </c>
      <c r="F42" s="84">
        <f t="shared" si="7"/>
        <v>-1388888.89</v>
      </c>
      <c r="G42" s="84">
        <v>3947527.3618000001</v>
      </c>
      <c r="H42" s="84">
        <v>0</v>
      </c>
      <c r="I42" s="84">
        <f t="shared" si="1"/>
        <v>3947527.3618000001</v>
      </c>
      <c r="J42" s="84">
        <v>71375730.151999995</v>
      </c>
      <c r="K42" s="85">
        <f t="shared" si="2"/>
        <v>205518614.01800001</v>
      </c>
      <c r="L42" s="79"/>
      <c r="M42" s="145"/>
      <c r="N42" s="86">
        <v>16</v>
      </c>
      <c r="O42" s="145"/>
      <c r="P42" s="84" t="s">
        <v>483</v>
      </c>
      <c r="Q42" s="84">
        <v>153152345.36900002</v>
      </c>
      <c r="R42" s="84">
        <v>0</v>
      </c>
      <c r="S42" s="84">
        <v>4594570.3611000003</v>
      </c>
      <c r="T42" s="84">
        <v>0</v>
      </c>
      <c r="U42" s="84">
        <f t="shared" si="4"/>
        <v>4594570.3611000003</v>
      </c>
      <c r="V42" s="84">
        <v>69266738.1197</v>
      </c>
      <c r="W42" s="85">
        <f t="shared" si="5"/>
        <v>227013653.84979999</v>
      </c>
    </row>
    <row r="43" spans="1:23" ht="24.9" customHeight="1" x14ac:dyDescent="0.25">
      <c r="A43" s="143"/>
      <c r="B43" s="145"/>
      <c r="C43" s="80">
        <v>19</v>
      </c>
      <c r="D43" s="84" t="s">
        <v>104</v>
      </c>
      <c r="E43" s="84">
        <v>165627446.02759999</v>
      </c>
      <c r="F43" s="84">
        <f t="shared" si="7"/>
        <v>-1388888.89</v>
      </c>
      <c r="G43" s="84">
        <v>4968823.3808000004</v>
      </c>
      <c r="H43" s="84">
        <v>0</v>
      </c>
      <c r="I43" s="84">
        <f t="shared" si="1"/>
        <v>4968823.3808000004</v>
      </c>
      <c r="J43" s="84">
        <v>77719142.233700007</v>
      </c>
      <c r="K43" s="85">
        <f t="shared" si="2"/>
        <v>246926522.75210002</v>
      </c>
      <c r="L43" s="79"/>
      <c r="M43" s="145"/>
      <c r="N43" s="86">
        <v>17</v>
      </c>
      <c r="O43" s="145"/>
      <c r="P43" s="84" t="s">
        <v>484</v>
      </c>
      <c r="Q43" s="84">
        <v>158097049.04570001</v>
      </c>
      <c r="R43" s="84">
        <v>0</v>
      </c>
      <c r="S43" s="84">
        <v>4742911.4714000002</v>
      </c>
      <c r="T43" s="84">
        <v>0</v>
      </c>
      <c r="U43" s="84">
        <f t="shared" si="4"/>
        <v>4742911.4714000002</v>
      </c>
      <c r="V43" s="84">
        <v>74084637.238199994</v>
      </c>
      <c r="W43" s="85">
        <f t="shared" si="5"/>
        <v>236924597.75529999</v>
      </c>
    </row>
    <row r="44" spans="1:23" ht="24.9" customHeight="1" x14ac:dyDescent="0.25">
      <c r="A44" s="143"/>
      <c r="B44" s="145"/>
      <c r="C44" s="80">
        <v>20</v>
      </c>
      <c r="D44" s="84" t="s">
        <v>105</v>
      </c>
      <c r="E44" s="84">
        <v>141906426.06619999</v>
      </c>
      <c r="F44" s="84">
        <f t="shared" si="7"/>
        <v>-1388888.89</v>
      </c>
      <c r="G44" s="84">
        <v>4257192.7819999997</v>
      </c>
      <c r="H44" s="84">
        <v>0</v>
      </c>
      <c r="I44" s="84">
        <f t="shared" si="1"/>
        <v>4257192.7819999997</v>
      </c>
      <c r="J44" s="84">
        <v>57267933.991800003</v>
      </c>
      <c r="K44" s="85">
        <f t="shared" si="2"/>
        <v>202042663.95000002</v>
      </c>
      <c r="L44" s="79"/>
      <c r="M44" s="145"/>
      <c r="N44" s="86">
        <v>18</v>
      </c>
      <c r="O44" s="145"/>
      <c r="P44" s="84" t="s">
        <v>485</v>
      </c>
      <c r="Q44" s="84">
        <v>151342342.2191</v>
      </c>
      <c r="R44" s="84">
        <v>0</v>
      </c>
      <c r="S44" s="84">
        <v>4540270.2665999997</v>
      </c>
      <c r="T44" s="84">
        <v>0</v>
      </c>
      <c r="U44" s="84">
        <f t="shared" si="4"/>
        <v>4540270.2665999997</v>
      </c>
      <c r="V44" s="84">
        <v>71397251.029699996</v>
      </c>
      <c r="W44" s="85">
        <f t="shared" si="5"/>
        <v>227279863.51539999</v>
      </c>
    </row>
    <row r="45" spans="1:23" ht="24.9" customHeight="1" x14ac:dyDescent="0.25">
      <c r="A45" s="143"/>
      <c r="B45" s="145"/>
      <c r="C45" s="89">
        <v>21</v>
      </c>
      <c r="D45" s="84" t="s">
        <v>798</v>
      </c>
      <c r="E45" s="84">
        <v>137518033.11040002</v>
      </c>
      <c r="F45" s="84">
        <f t="shared" si="7"/>
        <v>-1388888.89</v>
      </c>
      <c r="G45" s="84">
        <v>4125540.9933000002</v>
      </c>
      <c r="H45" s="84">
        <v>0</v>
      </c>
      <c r="I45" s="84">
        <f t="shared" si="1"/>
        <v>4125540.9933000002</v>
      </c>
      <c r="J45" s="84">
        <v>77996851.894400001</v>
      </c>
      <c r="K45" s="85">
        <f t="shared" si="2"/>
        <v>218251537.10810003</v>
      </c>
      <c r="L45" s="79"/>
      <c r="M45" s="145"/>
      <c r="N45" s="86">
        <v>19</v>
      </c>
      <c r="O45" s="145"/>
      <c r="P45" s="84" t="s">
        <v>486</v>
      </c>
      <c r="Q45" s="84">
        <v>165964140.3427</v>
      </c>
      <c r="R45" s="84">
        <v>0</v>
      </c>
      <c r="S45" s="84">
        <v>4978924.2103000004</v>
      </c>
      <c r="T45" s="84">
        <v>0</v>
      </c>
      <c r="U45" s="84">
        <f t="shared" si="4"/>
        <v>4978924.2103000004</v>
      </c>
      <c r="V45" s="84">
        <v>80315656.876100004</v>
      </c>
      <c r="W45" s="85">
        <f t="shared" si="5"/>
        <v>251258721.42910001</v>
      </c>
    </row>
    <row r="46" spans="1:23" ht="24.9" customHeight="1" x14ac:dyDescent="0.25">
      <c r="A46" s="80"/>
      <c r="B46" s="159" t="s">
        <v>889</v>
      </c>
      <c r="C46" s="159"/>
      <c r="D46" s="87"/>
      <c r="E46" s="87">
        <f>SUM(E25:E45)</f>
        <v>2910175415.5281997</v>
      </c>
      <c r="F46" s="87">
        <f t="shared" ref="F46:K46" si="8">SUM(F25:F45)</f>
        <v>-29166666.690000005</v>
      </c>
      <c r="G46" s="87">
        <f t="shared" si="8"/>
        <v>87305262.466000006</v>
      </c>
      <c r="H46" s="87">
        <f t="shared" si="8"/>
        <v>0</v>
      </c>
      <c r="I46" s="87">
        <f t="shared" si="1"/>
        <v>87305262.466000006</v>
      </c>
      <c r="J46" s="87">
        <f t="shared" si="8"/>
        <v>1504364848.4500003</v>
      </c>
      <c r="K46" s="87">
        <f t="shared" si="8"/>
        <v>4472678859.7542</v>
      </c>
      <c r="L46" s="79"/>
      <c r="M46" s="145"/>
      <c r="N46" s="86">
        <v>20</v>
      </c>
      <c r="O46" s="145"/>
      <c r="P46" s="84" t="s">
        <v>487</v>
      </c>
      <c r="Q46" s="84">
        <v>132160977.82690001</v>
      </c>
      <c r="R46" s="84">
        <v>0</v>
      </c>
      <c r="S46" s="84">
        <v>3964829.3347999998</v>
      </c>
      <c r="T46" s="84">
        <v>0</v>
      </c>
      <c r="U46" s="84">
        <f t="shared" si="4"/>
        <v>3964829.3347999998</v>
      </c>
      <c r="V46" s="84">
        <v>66603924.127300002</v>
      </c>
      <c r="W46" s="85">
        <f t="shared" si="5"/>
        <v>202729731.289</v>
      </c>
    </row>
    <row r="47" spans="1:23" ht="24.9" customHeight="1" x14ac:dyDescent="0.25">
      <c r="A47" s="143">
        <v>3</v>
      </c>
      <c r="B47" s="144" t="s">
        <v>890</v>
      </c>
      <c r="C47" s="90">
        <v>1</v>
      </c>
      <c r="D47" s="84" t="s">
        <v>106</v>
      </c>
      <c r="E47" s="84">
        <v>132049821.388</v>
      </c>
      <c r="F47" s="84">
        <v>0</v>
      </c>
      <c r="G47" s="84">
        <v>3961494.6416000002</v>
      </c>
      <c r="H47" s="84">
        <f>G47/2</f>
        <v>1980747.3208000001</v>
      </c>
      <c r="I47" s="84">
        <f>G47-H47</f>
        <v>1980747.3208000001</v>
      </c>
      <c r="J47" s="84">
        <v>66960013.842799999</v>
      </c>
      <c r="K47" s="85">
        <f t="shared" si="2"/>
        <v>200990582.55159998</v>
      </c>
      <c r="L47" s="79"/>
      <c r="M47" s="145"/>
      <c r="N47" s="86">
        <v>21</v>
      </c>
      <c r="O47" s="145"/>
      <c r="P47" s="84" t="s">
        <v>50</v>
      </c>
      <c r="Q47" s="84">
        <v>182020595.01630002</v>
      </c>
      <c r="R47" s="84">
        <v>0</v>
      </c>
      <c r="S47" s="84">
        <v>5460617.8504999997</v>
      </c>
      <c r="T47" s="84">
        <v>0</v>
      </c>
      <c r="U47" s="84">
        <f t="shared" si="4"/>
        <v>5460617.8504999997</v>
      </c>
      <c r="V47" s="84">
        <v>90888979.663800001</v>
      </c>
      <c r="W47" s="85">
        <f t="shared" si="5"/>
        <v>278370192.53060001</v>
      </c>
    </row>
    <row r="48" spans="1:23" ht="24.9" customHeight="1" x14ac:dyDescent="0.25">
      <c r="A48" s="143"/>
      <c r="B48" s="145"/>
      <c r="C48" s="80">
        <v>2</v>
      </c>
      <c r="D48" s="84" t="s">
        <v>107</v>
      </c>
      <c r="E48" s="84">
        <v>103104299.7641</v>
      </c>
      <c r="F48" s="84">
        <v>0</v>
      </c>
      <c r="G48" s="84">
        <v>3093128.9929</v>
      </c>
      <c r="H48" s="84">
        <f t="shared" ref="H48:H77" si="9">G48/2</f>
        <v>1546564.49645</v>
      </c>
      <c r="I48" s="84">
        <f t="shared" ref="I48:I111" si="10">G48-H48</f>
        <v>1546564.49645</v>
      </c>
      <c r="J48" s="84">
        <v>55539458.4934</v>
      </c>
      <c r="K48" s="85">
        <f t="shared" si="2"/>
        <v>160190322.75395</v>
      </c>
      <c r="L48" s="79"/>
      <c r="M48" s="145"/>
      <c r="N48" s="86">
        <v>22</v>
      </c>
      <c r="O48" s="145"/>
      <c r="P48" s="84" t="s">
        <v>488</v>
      </c>
      <c r="Q48" s="84">
        <v>128077514.26889999</v>
      </c>
      <c r="R48" s="84">
        <v>0</v>
      </c>
      <c r="S48" s="84">
        <v>3842325.4281000001</v>
      </c>
      <c r="T48" s="84">
        <v>0</v>
      </c>
      <c r="U48" s="84">
        <f t="shared" si="4"/>
        <v>3842325.4281000001</v>
      </c>
      <c r="V48" s="84">
        <v>61681774.837800004</v>
      </c>
      <c r="W48" s="85">
        <f t="shared" si="5"/>
        <v>193601614.53479999</v>
      </c>
    </row>
    <row r="49" spans="1:23" ht="24.9" customHeight="1" x14ac:dyDescent="0.25">
      <c r="A49" s="143"/>
      <c r="B49" s="145"/>
      <c r="C49" s="80">
        <v>3</v>
      </c>
      <c r="D49" s="84" t="s">
        <v>108</v>
      </c>
      <c r="E49" s="84">
        <v>136126884.76569998</v>
      </c>
      <c r="F49" s="84">
        <v>0</v>
      </c>
      <c r="G49" s="84">
        <v>4083806.5430000001</v>
      </c>
      <c r="H49" s="84">
        <f t="shared" si="9"/>
        <v>2041903.2715</v>
      </c>
      <c r="I49" s="84">
        <f t="shared" si="10"/>
        <v>2041903.2715</v>
      </c>
      <c r="J49" s="84">
        <v>71826039.609200001</v>
      </c>
      <c r="K49" s="85">
        <f t="shared" si="2"/>
        <v>209994827.6464</v>
      </c>
      <c r="L49" s="79"/>
      <c r="M49" s="145"/>
      <c r="N49" s="86">
        <v>23</v>
      </c>
      <c r="O49" s="145"/>
      <c r="P49" s="84" t="s">
        <v>489</v>
      </c>
      <c r="Q49" s="84">
        <v>120999299.1823</v>
      </c>
      <c r="R49" s="84">
        <v>0</v>
      </c>
      <c r="S49" s="84">
        <v>3629978.9755000002</v>
      </c>
      <c r="T49" s="84">
        <v>0</v>
      </c>
      <c r="U49" s="84">
        <f t="shared" si="4"/>
        <v>3629978.9755000002</v>
      </c>
      <c r="V49" s="84">
        <v>59018960.845299996</v>
      </c>
      <c r="W49" s="85">
        <f t="shared" si="5"/>
        <v>183648239.00310001</v>
      </c>
    </row>
    <row r="50" spans="1:23" ht="24.9" customHeight="1" x14ac:dyDescent="0.25">
      <c r="A50" s="143"/>
      <c r="B50" s="145"/>
      <c r="C50" s="80">
        <v>4</v>
      </c>
      <c r="D50" s="84" t="s">
        <v>109</v>
      </c>
      <c r="E50" s="84">
        <v>104356718.89839999</v>
      </c>
      <c r="F50" s="84">
        <v>-1E-4</v>
      </c>
      <c r="G50" s="84">
        <v>3130701.5669</v>
      </c>
      <c r="H50" s="84">
        <f t="shared" si="9"/>
        <v>1565350.78345</v>
      </c>
      <c r="I50" s="84">
        <f t="shared" si="10"/>
        <v>1565350.78345</v>
      </c>
      <c r="J50" s="84">
        <v>57582587.368699998</v>
      </c>
      <c r="K50" s="85">
        <f t="shared" si="2"/>
        <v>163504657.05045</v>
      </c>
      <c r="L50" s="79"/>
      <c r="M50" s="145"/>
      <c r="N50" s="86">
        <v>24</v>
      </c>
      <c r="O50" s="145"/>
      <c r="P50" s="84" t="s">
        <v>490</v>
      </c>
      <c r="Q50" s="84">
        <v>147193833.8107</v>
      </c>
      <c r="R50" s="84">
        <v>0</v>
      </c>
      <c r="S50" s="84">
        <v>4415815.0142999999</v>
      </c>
      <c r="T50" s="84">
        <v>0</v>
      </c>
      <c r="U50" s="84">
        <f t="shared" si="4"/>
        <v>4415815.0142999999</v>
      </c>
      <c r="V50" s="84">
        <v>73836588.714000002</v>
      </c>
      <c r="W50" s="85">
        <f t="shared" si="5"/>
        <v>225446237.53899997</v>
      </c>
    </row>
    <row r="51" spans="1:23" ht="24.9" customHeight="1" x14ac:dyDescent="0.25">
      <c r="A51" s="143"/>
      <c r="B51" s="145"/>
      <c r="C51" s="80">
        <v>5</v>
      </c>
      <c r="D51" s="84" t="s">
        <v>110</v>
      </c>
      <c r="E51" s="84">
        <v>140238294.27680001</v>
      </c>
      <c r="F51" s="84">
        <v>0</v>
      </c>
      <c r="G51" s="84">
        <v>4207148.8283000002</v>
      </c>
      <c r="H51" s="84">
        <f t="shared" si="9"/>
        <v>2103574.4141500001</v>
      </c>
      <c r="I51" s="84">
        <f t="shared" si="10"/>
        <v>2103574.4141500001</v>
      </c>
      <c r="J51" s="84">
        <v>74750133.319100007</v>
      </c>
      <c r="K51" s="85">
        <f t="shared" si="2"/>
        <v>217092002.01005</v>
      </c>
      <c r="L51" s="79"/>
      <c r="M51" s="145"/>
      <c r="N51" s="86">
        <v>25</v>
      </c>
      <c r="O51" s="145"/>
      <c r="P51" s="84" t="s">
        <v>491</v>
      </c>
      <c r="Q51" s="84">
        <v>146475540.10969999</v>
      </c>
      <c r="R51" s="84">
        <v>0</v>
      </c>
      <c r="S51" s="84">
        <v>4394266.2033000002</v>
      </c>
      <c r="T51" s="84">
        <v>0</v>
      </c>
      <c r="U51" s="84">
        <f t="shared" si="4"/>
        <v>4394266.2033000002</v>
      </c>
      <c r="V51" s="84">
        <v>71181916.994299993</v>
      </c>
      <c r="W51" s="85">
        <f t="shared" si="5"/>
        <v>222051723.30729997</v>
      </c>
    </row>
    <row r="52" spans="1:23" ht="24.9" customHeight="1" x14ac:dyDescent="0.25">
      <c r="A52" s="143"/>
      <c r="B52" s="145"/>
      <c r="C52" s="80">
        <v>6</v>
      </c>
      <c r="D52" s="84" t="s">
        <v>111</v>
      </c>
      <c r="E52" s="84">
        <v>122233470.8812</v>
      </c>
      <c r="F52" s="84">
        <v>0</v>
      </c>
      <c r="G52" s="84">
        <v>3667004.1264</v>
      </c>
      <c r="H52" s="84">
        <f t="shared" si="9"/>
        <v>1833502.0632</v>
      </c>
      <c r="I52" s="84">
        <f t="shared" si="10"/>
        <v>1833502.0632</v>
      </c>
      <c r="J52" s="84">
        <v>62064181.542099997</v>
      </c>
      <c r="K52" s="85">
        <f t="shared" si="2"/>
        <v>186131154.48649999</v>
      </c>
      <c r="L52" s="79"/>
      <c r="M52" s="145"/>
      <c r="N52" s="86">
        <v>26</v>
      </c>
      <c r="O52" s="145"/>
      <c r="P52" s="84" t="s">
        <v>492</v>
      </c>
      <c r="Q52" s="84">
        <v>138942576.1279</v>
      </c>
      <c r="R52" s="84">
        <v>0</v>
      </c>
      <c r="S52" s="84">
        <v>4168277.2837999999</v>
      </c>
      <c r="T52" s="84">
        <v>0</v>
      </c>
      <c r="U52" s="84">
        <f t="shared" si="4"/>
        <v>4168277.2837999999</v>
      </c>
      <c r="V52" s="84">
        <v>70316218.921200007</v>
      </c>
      <c r="W52" s="85">
        <f t="shared" si="5"/>
        <v>213427072.33290002</v>
      </c>
    </row>
    <row r="53" spans="1:23" ht="24.9" customHeight="1" x14ac:dyDescent="0.25">
      <c r="A53" s="143"/>
      <c r="B53" s="145"/>
      <c r="C53" s="80">
        <v>7</v>
      </c>
      <c r="D53" s="84" t="s">
        <v>112</v>
      </c>
      <c r="E53" s="84">
        <v>138634044.76680002</v>
      </c>
      <c r="F53" s="84">
        <v>0</v>
      </c>
      <c r="G53" s="84">
        <v>4159021.3429999999</v>
      </c>
      <c r="H53" s="84">
        <f t="shared" si="9"/>
        <v>2079510.6714999999</v>
      </c>
      <c r="I53" s="84">
        <f t="shared" si="10"/>
        <v>2079510.6714999999</v>
      </c>
      <c r="J53" s="84">
        <v>71350152.845100001</v>
      </c>
      <c r="K53" s="85">
        <f t="shared" si="2"/>
        <v>212063708.2834</v>
      </c>
      <c r="L53" s="79"/>
      <c r="M53" s="145"/>
      <c r="N53" s="86">
        <v>27</v>
      </c>
      <c r="O53" s="145"/>
      <c r="P53" s="84" t="s">
        <v>493</v>
      </c>
      <c r="Q53" s="84">
        <v>141860686.06490001</v>
      </c>
      <c r="R53" s="84">
        <v>0</v>
      </c>
      <c r="S53" s="84">
        <v>4255820.5818999996</v>
      </c>
      <c r="T53" s="84">
        <v>0</v>
      </c>
      <c r="U53" s="84">
        <f t="shared" si="4"/>
        <v>4255820.5818999996</v>
      </c>
      <c r="V53" s="84">
        <v>69759054.827099994</v>
      </c>
      <c r="W53" s="85">
        <f t="shared" si="5"/>
        <v>215875561.47390002</v>
      </c>
    </row>
    <row r="54" spans="1:23" ht="24.9" customHeight="1" x14ac:dyDescent="0.25">
      <c r="A54" s="143"/>
      <c r="B54" s="145"/>
      <c r="C54" s="80">
        <v>8</v>
      </c>
      <c r="D54" s="84" t="s">
        <v>113</v>
      </c>
      <c r="E54" s="84">
        <v>111080397.81770001</v>
      </c>
      <c r="F54" s="84">
        <v>0</v>
      </c>
      <c r="G54" s="84">
        <v>3332411.9345</v>
      </c>
      <c r="H54" s="84">
        <f t="shared" si="9"/>
        <v>1666205.96725</v>
      </c>
      <c r="I54" s="84">
        <f t="shared" si="10"/>
        <v>1666205.96725</v>
      </c>
      <c r="J54" s="84">
        <v>57696724.585299999</v>
      </c>
      <c r="K54" s="85">
        <f t="shared" si="2"/>
        <v>170443328.37024999</v>
      </c>
      <c r="L54" s="79"/>
      <c r="M54" s="145"/>
      <c r="N54" s="86">
        <v>28</v>
      </c>
      <c r="O54" s="145"/>
      <c r="P54" s="84" t="s">
        <v>494</v>
      </c>
      <c r="Q54" s="84">
        <v>119491324.38849999</v>
      </c>
      <c r="R54" s="84">
        <v>0</v>
      </c>
      <c r="S54" s="84">
        <v>3584739.7316999999</v>
      </c>
      <c r="T54" s="84">
        <v>0</v>
      </c>
      <c r="U54" s="84">
        <f t="shared" si="4"/>
        <v>3584739.7316999999</v>
      </c>
      <c r="V54" s="84">
        <v>61353757.563199997</v>
      </c>
      <c r="W54" s="85">
        <f t="shared" si="5"/>
        <v>184429821.68339998</v>
      </c>
    </row>
    <row r="55" spans="1:23" ht="24.9" customHeight="1" x14ac:dyDescent="0.25">
      <c r="A55" s="143"/>
      <c r="B55" s="145"/>
      <c r="C55" s="80">
        <v>9</v>
      </c>
      <c r="D55" s="84" t="s">
        <v>114</v>
      </c>
      <c r="E55" s="84">
        <v>128912645.1309</v>
      </c>
      <c r="F55" s="84">
        <v>0</v>
      </c>
      <c r="G55" s="84">
        <v>3867379.3539</v>
      </c>
      <c r="H55" s="84">
        <f t="shared" si="9"/>
        <v>1933689.67695</v>
      </c>
      <c r="I55" s="84">
        <f t="shared" si="10"/>
        <v>1933689.67695</v>
      </c>
      <c r="J55" s="84">
        <v>66670817.761600003</v>
      </c>
      <c r="K55" s="85">
        <f t="shared" si="2"/>
        <v>197517152.56945002</v>
      </c>
      <c r="L55" s="79"/>
      <c r="M55" s="145"/>
      <c r="N55" s="86">
        <v>29</v>
      </c>
      <c r="O55" s="145"/>
      <c r="P55" s="84" t="s">
        <v>495</v>
      </c>
      <c r="Q55" s="84">
        <v>142978929.5456</v>
      </c>
      <c r="R55" s="84">
        <v>0</v>
      </c>
      <c r="S55" s="84">
        <v>4289367.8864000002</v>
      </c>
      <c r="T55" s="84">
        <v>0</v>
      </c>
      <c r="U55" s="84">
        <f t="shared" si="4"/>
        <v>4289367.8864000002</v>
      </c>
      <c r="V55" s="84">
        <v>69552590.053200006</v>
      </c>
      <c r="W55" s="85">
        <f t="shared" si="5"/>
        <v>216820887.48520002</v>
      </c>
    </row>
    <row r="56" spans="1:23" ht="24.9" customHeight="1" x14ac:dyDescent="0.25">
      <c r="A56" s="143"/>
      <c r="B56" s="145"/>
      <c r="C56" s="80">
        <v>10</v>
      </c>
      <c r="D56" s="84" t="s">
        <v>115</v>
      </c>
      <c r="E56" s="84">
        <v>140250989.90960002</v>
      </c>
      <c r="F56" s="84">
        <v>0</v>
      </c>
      <c r="G56" s="84">
        <v>4207529.6973000001</v>
      </c>
      <c r="H56" s="84">
        <f t="shared" si="9"/>
        <v>2103764.8486500001</v>
      </c>
      <c r="I56" s="84">
        <f t="shared" si="10"/>
        <v>2103764.8486500001</v>
      </c>
      <c r="J56" s="84">
        <v>74309868.998400003</v>
      </c>
      <c r="K56" s="85">
        <f t="shared" si="2"/>
        <v>216664623.75665</v>
      </c>
      <c r="L56" s="79"/>
      <c r="M56" s="145"/>
      <c r="N56" s="86">
        <v>30</v>
      </c>
      <c r="O56" s="145"/>
      <c r="P56" s="84" t="s">
        <v>496</v>
      </c>
      <c r="Q56" s="84">
        <v>128975600.2298</v>
      </c>
      <c r="R56" s="84">
        <v>0</v>
      </c>
      <c r="S56" s="84">
        <v>3869268.0068999999</v>
      </c>
      <c r="T56" s="84">
        <v>0</v>
      </c>
      <c r="U56" s="84">
        <f t="shared" si="4"/>
        <v>3869268.0068999999</v>
      </c>
      <c r="V56" s="84">
        <v>66939792.879199997</v>
      </c>
      <c r="W56" s="85">
        <f t="shared" si="5"/>
        <v>199784661.11589998</v>
      </c>
    </row>
    <row r="57" spans="1:23" ht="24.9" customHeight="1" x14ac:dyDescent="0.25">
      <c r="A57" s="143"/>
      <c r="B57" s="145"/>
      <c r="C57" s="80">
        <v>11</v>
      </c>
      <c r="D57" s="84" t="s">
        <v>116</v>
      </c>
      <c r="E57" s="84">
        <v>107941045.4791</v>
      </c>
      <c r="F57" s="84">
        <v>0</v>
      </c>
      <c r="G57" s="84">
        <v>3238231.3643999998</v>
      </c>
      <c r="H57" s="84">
        <f t="shared" si="9"/>
        <v>1619115.6821999999</v>
      </c>
      <c r="I57" s="84">
        <f t="shared" si="10"/>
        <v>1619115.6821999999</v>
      </c>
      <c r="J57" s="84">
        <v>57341808.730999999</v>
      </c>
      <c r="K57" s="85">
        <f t="shared" si="2"/>
        <v>166901969.89230001</v>
      </c>
      <c r="L57" s="79"/>
      <c r="M57" s="145"/>
      <c r="N57" s="86">
        <v>31</v>
      </c>
      <c r="O57" s="145"/>
      <c r="P57" s="84" t="s">
        <v>497</v>
      </c>
      <c r="Q57" s="84">
        <v>133630027.99749999</v>
      </c>
      <c r="R57" s="84">
        <v>0</v>
      </c>
      <c r="S57" s="84">
        <v>4008900.8399</v>
      </c>
      <c r="T57" s="84">
        <v>0</v>
      </c>
      <c r="U57" s="84">
        <f t="shared" si="4"/>
        <v>4008900.8399</v>
      </c>
      <c r="V57" s="84">
        <v>64367125.478100002</v>
      </c>
      <c r="W57" s="85">
        <f t="shared" si="5"/>
        <v>202006054.31549999</v>
      </c>
    </row>
    <row r="58" spans="1:23" ht="24.9" customHeight="1" x14ac:dyDescent="0.25">
      <c r="A58" s="143"/>
      <c r="B58" s="145"/>
      <c r="C58" s="80">
        <v>12</v>
      </c>
      <c r="D58" s="84" t="s">
        <v>117</v>
      </c>
      <c r="E58" s="84">
        <v>127674860.493</v>
      </c>
      <c r="F58" s="84">
        <v>0</v>
      </c>
      <c r="G58" s="84">
        <v>3830245.8147999998</v>
      </c>
      <c r="H58" s="84">
        <f t="shared" si="9"/>
        <v>1915122.9073999999</v>
      </c>
      <c r="I58" s="84">
        <f t="shared" si="10"/>
        <v>1915122.9073999999</v>
      </c>
      <c r="J58" s="84">
        <v>65915185.768600002</v>
      </c>
      <c r="K58" s="85">
        <f t="shared" si="2"/>
        <v>195505169.169</v>
      </c>
      <c r="L58" s="79"/>
      <c r="M58" s="145"/>
      <c r="N58" s="86">
        <v>32</v>
      </c>
      <c r="O58" s="145"/>
      <c r="P58" s="84" t="s">
        <v>498</v>
      </c>
      <c r="Q58" s="84">
        <v>143382276.82159999</v>
      </c>
      <c r="R58" s="84">
        <v>0</v>
      </c>
      <c r="S58" s="84">
        <v>4301468.3046000004</v>
      </c>
      <c r="T58" s="84">
        <v>0</v>
      </c>
      <c r="U58" s="84">
        <f t="shared" si="4"/>
        <v>4301468.3046000004</v>
      </c>
      <c r="V58" s="84">
        <v>71306813.642800003</v>
      </c>
      <c r="W58" s="85">
        <f t="shared" si="5"/>
        <v>218990558.76899999</v>
      </c>
    </row>
    <row r="59" spans="1:23" ht="24.9" customHeight="1" x14ac:dyDescent="0.25">
      <c r="A59" s="143"/>
      <c r="B59" s="145"/>
      <c r="C59" s="80">
        <v>13</v>
      </c>
      <c r="D59" s="84" t="s">
        <v>118</v>
      </c>
      <c r="E59" s="84">
        <v>127710857.54090001</v>
      </c>
      <c r="F59" s="84">
        <v>0</v>
      </c>
      <c r="G59" s="84">
        <v>3831325.7261999999</v>
      </c>
      <c r="H59" s="84">
        <f t="shared" si="9"/>
        <v>1915662.8631</v>
      </c>
      <c r="I59" s="84">
        <f t="shared" si="10"/>
        <v>1915662.8631</v>
      </c>
      <c r="J59" s="84">
        <v>65932488.098300003</v>
      </c>
      <c r="K59" s="85">
        <f t="shared" si="2"/>
        <v>195559008.50229999</v>
      </c>
      <c r="L59" s="79"/>
      <c r="M59" s="145"/>
      <c r="N59" s="86">
        <v>33</v>
      </c>
      <c r="O59" s="145"/>
      <c r="P59" s="84" t="s">
        <v>499</v>
      </c>
      <c r="Q59" s="84">
        <v>138964435.90619999</v>
      </c>
      <c r="R59" s="84">
        <v>0</v>
      </c>
      <c r="S59" s="84">
        <v>4168933.0772000002</v>
      </c>
      <c r="T59" s="84">
        <v>0</v>
      </c>
      <c r="U59" s="84">
        <f t="shared" si="4"/>
        <v>4168933.0772000002</v>
      </c>
      <c r="V59" s="84">
        <v>64546982.467799999</v>
      </c>
      <c r="W59" s="85">
        <f t="shared" si="5"/>
        <v>207680351.45119998</v>
      </c>
    </row>
    <row r="60" spans="1:23" ht="24.9" customHeight="1" x14ac:dyDescent="0.25">
      <c r="A60" s="143"/>
      <c r="B60" s="145"/>
      <c r="C60" s="80">
        <v>14</v>
      </c>
      <c r="D60" s="84" t="s">
        <v>119</v>
      </c>
      <c r="E60" s="84">
        <v>131714751.1866</v>
      </c>
      <c r="F60" s="84">
        <v>0</v>
      </c>
      <c r="G60" s="84">
        <v>3951442.5356000001</v>
      </c>
      <c r="H60" s="84">
        <f t="shared" si="9"/>
        <v>1975721.2678</v>
      </c>
      <c r="I60" s="84">
        <f t="shared" si="10"/>
        <v>1975721.2678</v>
      </c>
      <c r="J60" s="84">
        <v>67539714.584700003</v>
      </c>
      <c r="K60" s="85">
        <f t="shared" si="2"/>
        <v>201230187.03909999</v>
      </c>
      <c r="L60" s="79"/>
      <c r="M60" s="146"/>
      <c r="N60" s="86">
        <v>34</v>
      </c>
      <c r="O60" s="146"/>
      <c r="P60" s="84" t="s">
        <v>500</v>
      </c>
      <c r="Q60" s="84">
        <v>136196548.90559998</v>
      </c>
      <c r="R60" s="84">
        <v>0</v>
      </c>
      <c r="S60" s="84">
        <v>4085896.4671999998</v>
      </c>
      <c r="T60" s="84">
        <v>0</v>
      </c>
      <c r="U60" s="84">
        <f t="shared" si="4"/>
        <v>4085896.4671999998</v>
      </c>
      <c r="V60" s="84">
        <v>67085045.209600002</v>
      </c>
      <c r="W60" s="85">
        <f t="shared" si="5"/>
        <v>207367490.58239999</v>
      </c>
    </row>
    <row r="61" spans="1:23" ht="24.9" customHeight="1" x14ac:dyDescent="0.25">
      <c r="A61" s="143"/>
      <c r="B61" s="145"/>
      <c r="C61" s="80">
        <v>15</v>
      </c>
      <c r="D61" s="84" t="s">
        <v>120</v>
      </c>
      <c r="E61" s="84">
        <v>120334333.1071</v>
      </c>
      <c r="F61" s="84">
        <v>0</v>
      </c>
      <c r="G61" s="84">
        <v>3610029.9931999999</v>
      </c>
      <c r="H61" s="84">
        <f t="shared" si="9"/>
        <v>1805014.9966</v>
      </c>
      <c r="I61" s="84">
        <f t="shared" si="10"/>
        <v>1805014.9966</v>
      </c>
      <c r="J61" s="84">
        <v>61159516.877800003</v>
      </c>
      <c r="K61" s="85">
        <f t="shared" si="2"/>
        <v>183298864.9815</v>
      </c>
      <c r="L61" s="79"/>
      <c r="M61" s="80"/>
      <c r="N61" s="141" t="s">
        <v>891</v>
      </c>
      <c r="O61" s="142"/>
      <c r="P61" s="87"/>
      <c r="Q61" s="87">
        <f t="shared" ref="Q61:R61" si="11">SUM(Q27:Q60)</f>
        <v>4836338595.997901</v>
      </c>
      <c r="R61" s="87">
        <f t="shared" si="11"/>
        <v>0</v>
      </c>
      <c r="S61" s="87">
        <f>SUM(S27:S60)</f>
        <v>145090157.88030002</v>
      </c>
      <c r="T61" s="87">
        <f t="shared" ref="T61:W61" si="12">SUM(T27:T60)</f>
        <v>0</v>
      </c>
      <c r="U61" s="87">
        <f t="shared" si="4"/>
        <v>145090157.88030002</v>
      </c>
      <c r="V61" s="87">
        <f t="shared" si="12"/>
        <v>2358143676.4302001</v>
      </c>
      <c r="W61" s="87">
        <f t="shared" si="12"/>
        <v>7339572430.3083992</v>
      </c>
    </row>
    <row r="62" spans="1:23" ht="24.9" customHeight="1" x14ac:dyDescent="0.25">
      <c r="A62" s="143"/>
      <c r="B62" s="145"/>
      <c r="C62" s="80">
        <v>16</v>
      </c>
      <c r="D62" s="84" t="s">
        <v>121</v>
      </c>
      <c r="E62" s="84">
        <v>122867416.04010001</v>
      </c>
      <c r="F62" s="84">
        <v>0</v>
      </c>
      <c r="G62" s="84">
        <v>3686022.4811999998</v>
      </c>
      <c r="H62" s="84">
        <f t="shared" si="9"/>
        <v>1843011.2405999999</v>
      </c>
      <c r="I62" s="84">
        <f t="shared" si="10"/>
        <v>1843011.2405999999</v>
      </c>
      <c r="J62" s="84">
        <v>65206953.435000002</v>
      </c>
      <c r="K62" s="85">
        <f t="shared" si="2"/>
        <v>189917380.7157</v>
      </c>
      <c r="L62" s="79"/>
      <c r="M62" s="144">
        <v>21</v>
      </c>
      <c r="N62" s="86">
        <v>1</v>
      </c>
      <c r="O62" s="144" t="s">
        <v>51</v>
      </c>
      <c r="P62" s="84" t="s">
        <v>501</v>
      </c>
      <c r="Q62" s="84">
        <v>109047652.2419</v>
      </c>
      <c r="R62" s="84">
        <v>0</v>
      </c>
      <c r="S62" s="84">
        <v>3271429.5673000002</v>
      </c>
      <c r="T62" s="84">
        <f>S62/2</f>
        <v>1635714.7836500001</v>
      </c>
      <c r="U62" s="84">
        <f>S62-T62</f>
        <v>1635714.7836500001</v>
      </c>
      <c r="V62" s="84">
        <v>54027206.298299998</v>
      </c>
      <c r="W62" s="85">
        <f t="shared" si="5"/>
        <v>164710573.32385001</v>
      </c>
    </row>
    <row r="63" spans="1:23" ht="24.9" customHeight="1" x14ac:dyDescent="0.25">
      <c r="A63" s="143"/>
      <c r="B63" s="145"/>
      <c r="C63" s="80">
        <v>17</v>
      </c>
      <c r="D63" s="84" t="s">
        <v>122</v>
      </c>
      <c r="E63" s="84">
        <v>114689429.30160001</v>
      </c>
      <c r="F63" s="84">
        <v>0</v>
      </c>
      <c r="G63" s="84">
        <v>3440682.8790000002</v>
      </c>
      <c r="H63" s="84">
        <f t="shared" si="9"/>
        <v>1720341.4395000001</v>
      </c>
      <c r="I63" s="84">
        <f t="shared" si="10"/>
        <v>1720341.4395000001</v>
      </c>
      <c r="J63" s="84">
        <v>61859752.336400002</v>
      </c>
      <c r="K63" s="85">
        <f t="shared" si="2"/>
        <v>178269523.07749999</v>
      </c>
      <c r="L63" s="79"/>
      <c r="M63" s="145"/>
      <c r="N63" s="86">
        <v>2</v>
      </c>
      <c r="O63" s="145"/>
      <c r="P63" s="84" t="s">
        <v>502</v>
      </c>
      <c r="Q63" s="84">
        <v>178179545.53549999</v>
      </c>
      <c r="R63" s="84">
        <v>0</v>
      </c>
      <c r="S63" s="84">
        <v>5345386.3661000002</v>
      </c>
      <c r="T63" s="84">
        <f t="shared" ref="T63:T121" si="13">S63/2</f>
        <v>2672693.1830500001</v>
      </c>
      <c r="U63" s="84">
        <f t="shared" ref="U63:U82" si="14">S63-T63</f>
        <v>2672693.1830500001</v>
      </c>
      <c r="V63" s="84">
        <v>71192425.885000005</v>
      </c>
      <c r="W63" s="85">
        <f t="shared" si="5"/>
        <v>252044664.60355002</v>
      </c>
    </row>
    <row r="64" spans="1:23" ht="24.9" customHeight="1" x14ac:dyDescent="0.25">
      <c r="A64" s="143"/>
      <c r="B64" s="145"/>
      <c r="C64" s="80">
        <v>18</v>
      </c>
      <c r="D64" s="84" t="s">
        <v>123</v>
      </c>
      <c r="E64" s="84">
        <v>142490674.40949997</v>
      </c>
      <c r="F64" s="84">
        <v>0</v>
      </c>
      <c r="G64" s="84">
        <v>4274720.2323000003</v>
      </c>
      <c r="H64" s="84">
        <f t="shared" si="9"/>
        <v>2137360.1161500001</v>
      </c>
      <c r="I64" s="84">
        <f t="shared" si="10"/>
        <v>2137360.1161500001</v>
      </c>
      <c r="J64" s="84">
        <v>72622673.761500001</v>
      </c>
      <c r="K64" s="85">
        <f t="shared" si="2"/>
        <v>217250708.28715</v>
      </c>
      <c r="L64" s="79"/>
      <c r="M64" s="145"/>
      <c r="N64" s="86">
        <v>3</v>
      </c>
      <c r="O64" s="145"/>
      <c r="P64" s="84" t="s">
        <v>503</v>
      </c>
      <c r="Q64" s="84">
        <v>150079162.00600001</v>
      </c>
      <c r="R64" s="84">
        <v>0</v>
      </c>
      <c r="S64" s="84">
        <v>4502374.8602</v>
      </c>
      <c r="T64" s="84">
        <f t="shared" si="13"/>
        <v>2251187.4301</v>
      </c>
      <c r="U64" s="84">
        <f t="shared" si="14"/>
        <v>2251187.4301</v>
      </c>
      <c r="V64" s="84">
        <v>72857811.462699994</v>
      </c>
      <c r="W64" s="85">
        <f t="shared" si="5"/>
        <v>225188160.89880002</v>
      </c>
    </row>
    <row r="65" spans="1:23" ht="24.9" customHeight="1" x14ac:dyDescent="0.25">
      <c r="A65" s="143"/>
      <c r="B65" s="145"/>
      <c r="C65" s="80">
        <v>19</v>
      </c>
      <c r="D65" s="84" t="s">
        <v>124</v>
      </c>
      <c r="E65" s="84">
        <v>118897917.82820001</v>
      </c>
      <c r="F65" s="84">
        <v>0</v>
      </c>
      <c r="G65" s="84">
        <v>3566937.5348</v>
      </c>
      <c r="H65" s="84">
        <f t="shared" si="9"/>
        <v>1783468.7674</v>
      </c>
      <c r="I65" s="84">
        <f t="shared" si="10"/>
        <v>1783468.7674</v>
      </c>
      <c r="J65" s="84">
        <v>62528436.487899996</v>
      </c>
      <c r="K65" s="85">
        <f t="shared" si="2"/>
        <v>183209823.0835</v>
      </c>
      <c r="L65" s="79"/>
      <c r="M65" s="145"/>
      <c r="N65" s="86">
        <v>4</v>
      </c>
      <c r="O65" s="145"/>
      <c r="P65" s="84" t="s">
        <v>504</v>
      </c>
      <c r="Q65" s="84">
        <v>123915622.54449999</v>
      </c>
      <c r="R65" s="84">
        <v>0</v>
      </c>
      <c r="S65" s="84">
        <v>3717468.6762999999</v>
      </c>
      <c r="T65" s="84">
        <f t="shared" si="13"/>
        <v>1858734.33815</v>
      </c>
      <c r="U65" s="84">
        <f t="shared" si="14"/>
        <v>1858734.33815</v>
      </c>
      <c r="V65" s="84">
        <v>61488145.3182</v>
      </c>
      <c r="W65" s="85">
        <f t="shared" si="5"/>
        <v>187262502.20085001</v>
      </c>
    </row>
    <row r="66" spans="1:23" ht="24.9" customHeight="1" x14ac:dyDescent="0.25">
      <c r="A66" s="143"/>
      <c r="B66" s="145"/>
      <c r="C66" s="80">
        <v>20</v>
      </c>
      <c r="D66" s="84" t="s">
        <v>125</v>
      </c>
      <c r="E66" s="84">
        <v>125100433.707</v>
      </c>
      <c r="F66" s="84">
        <v>0</v>
      </c>
      <c r="G66" s="84">
        <v>3753013.0112000001</v>
      </c>
      <c r="H66" s="84">
        <f t="shared" si="9"/>
        <v>1876506.5056</v>
      </c>
      <c r="I66" s="84">
        <f t="shared" si="10"/>
        <v>1876506.5056</v>
      </c>
      <c r="J66" s="84">
        <v>65381139.9133</v>
      </c>
      <c r="K66" s="85">
        <f t="shared" si="2"/>
        <v>192358080.1259</v>
      </c>
      <c r="L66" s="79"/>
      <c r="M66" s="145"/>
      <c r="N66" s="86">
        <v>5</v>
      </c>
      <c r="O66" s="145"/>
      <c r="P66" s="84" t="s">
        <v>505</v>
      </c>
      <c r="Q66" s="84">
        <v>165031453.7735</v>
      </c>
      <c r="R66" s="84">
        <v>0</v>
      </c>
      <c r="S66" s="84">
        <v>4950943.6131999996</v>
      </c>
      <c r="T66" s="84">
        <f t="shared" si="13"/>
        <v>2475471.8065999998</v>
      </c>
      <c r="U66" s="84">
        <f t="shared" si="14"/>
        <v>2475471.8065999998</v>
      </c>
      <c r="V66" s="84">
        <v>79012933.486499995</v>
      </c>
      <c r="W66" s="85">
        <f t="shared" si="5"/>
        <v>246519859.06659999</v>
      </c>
    </row>
    <row r="67" spans="1:23" ht="24.9" customHeight="1" x14ac:dyDescent="0.25">
      <c r="A67" s="143"/>
      <c r="B67" s="145"/>
      <c r="C67" s="80">
        <v>21</v>
      </c>
      <c r="D67" s="84" t="s">
        <v>126</v>
      </c>
      <c r="E67" s="84">
        <v>130122621.13150001</v>
      </c>
      <c r="F67" s="84">
        <v>0</v>
      </c>
      <c r="G67" s="84">
        <v>3903678.6338999998</v>
      </c>
      <c r="H67" s="84">
        <f t="shared" si="9"/>
        <v>1951839.3169499999</v>
      </c>
      <c r="I67" s="84">
        <f t="shared" si="10"/>
        <v>1951839.3169499999</v>
      </c>
      <c r="J67" s="84">
        <v>68296364.3618</v>
      </c>
      <c r="K67" s="85">
        <f t="shared" si="2"/>
        <v>200370824.81025001</v>
      </c>
      <c r="L67" s="79"/>
      <c r="M67" s="145"/>
      <c r="N67" s="86">
        <v>6</v>
      </c>
      <c r="O67" s="145"/>
      <c r="P67" s="84" t="s">
        <v>506</v>
      </c>
      <c r="Q67" s="84">
        <v>201906000.52540001</v>
      </c>
      <c r="R67" s="84">
        <v>0</v>
      </c>
      <c r="S67" s="84">
        <v>6057180.0158000002</v>
      </c>
      <c r="T67" s="84">
        <f t="shared" si="13"/>
        <v>3028590.0079000001</v>
      </c>
      <c r="U67" s="84">
        <f t="shared" si="14"/>
        <v>3028590.0079000001</v>
      </c>
      <c r="V67" s="84">
        <v>83462540.159700006</v>
      </c>
      <c r="W67" s="85">
        <f t="shared" si="5"/>
        <v>288397130.69300002</v>
      </c>
    </row>
    <row r="68" spans="1:23" ht="24.9" customHeight="1" x14ac:dyDescent="0.25">
      <c r="A68" s="143"/>
      <c r="B68" s="145"/>
      <c r="C68" s="80">
        <v>22</v>
      </c>
      <c r="D68" s="84" t="s">
        <v>127</v>
      </c>
      <c r="E68" s="84">
        <v>111843798.5801</v>
      </c>
      <c r="F68" s="84">
        <v>0</v>
      </c>
      <c r="G68" s="84">
        <v>3355313.9574000002</v>
      </c>
      <c r="H68" s="84">
        <f t="shared" si="9"/>
        <v>1677656.9787000001</v>
      </c>
      <c r="I68" s="84">
        <f t="shared" si="10"/>
        <v>1677656.9787000001</v>
      </c>
      <c r="J68" s="84">
        <v>61866295.234099999</v>
      </c>
      <c r="K68" s="85">
        <f t="shared" si="2"/>
        <v>175387750.7929</v>
      </c>
      <c r="L68" s="79"/>
      <c r="M68" s="145"/>
      <c r="N68" s="86">
        <v>7</v>
      </c>
      <c r="O68" s="145"/>
      <c r="P68" s="84" t="s">
        <v>507</v>
      </c>
      <c r="Q68" s="84">
        <v>137552970.78709999</v>
      </c>
      <c r="R68" s="84">
        <v>0</v>
      </c>
      <c r="S68" s="84">
        <v>4126589.1236</v>
      </c>
      <c r="T68" s="84">
        <f t="shared" si="13"/>
        <v>2063294.5618</v>
      </c>
      <c r="U68" s="84">
        <f t="shared" si="14"/>
        <v>2063294.5618</v>
      </c>
      <c r="V68" s="84">
        <v>62095035.4353</v>
      </c>
      <c r="W68" s="85">
        <f t="shared" si="5"/>
        <v>201711300.78419998</v>
      </c>
    </row>
    <row r="69" spans="1:23" ht="24.9" customHeight="1" x14ac:dyDescent="0.25">
      <c r="A69" s="143"/>
      <c r="B69" s="145"/>
      <c r="C69" s="80">
        <v>23</v>
      </c>
      <c r="D69" s="84" t="s">
        <v>128</v>
      </c>
      <c r="E69" s="84">
        <v>116786682.9571</v>
      </c>
      <c r="F69" s="84">
        <v>0</v>
      </c>
      <c r="G69" s="84">
        <v>3503600.4887000001</v>
      </c>
      <c r="H69" s="84">
        <f t="shared" si="9"/>
        <v>1751800.2443500001</v>
      </c>
      <c r="I69" s="84">
        <f t="shared" si="10"/>
        <v>1751800.2443500001</v>
      </c>
      <c r="J69" s="84">
        <v>64674797.750200003</v>
      </c>
      <c r="K69" s="85">
        <f t="shared" si="2"/>
        <v>183213280.95165002</v>
      </c>
      <c r="L69" s="79"/>
      <c r="M69" s="145"/>
      <c r="N69" s="86">
        <v>8</v>
      </c>
      <c r="O69" s="145"/>
      <c r="P69" s="84" t="s">
        <v>508</v>
      </c>
      <c r="Q69" s="84">
        <v>146130054.07479998</v>
      </c>
      <c r="R69" s="84">
        <v>0</v>
      </c>
      <c r="S69" s="84">
        <v>4383901.6222000001</v>
      </c>
      <c r="T69" s="84">
        <f t="shared" si="13"/>
        <v>2191950.8111</v>
      </c>
      <c r="U69" s="84">
        <f t="shared" si="14"/>
        <v>2191950.8111</v>
      </c>
      <c r="V69" s="84">
        <v>65411848.408799998</v>
      </c>
      <c r="W69" s="85">
        <f t="shared" si="5"/>
        <v>213733853.2947</v>
      </c>
    </row>
    <row r="70" spans="1:23" ht="24.9" customHeight="1" x14ac:dyDescent="0.25">
      <c r="A70" s="143"/>
      <c r="B70" s="145"/>
      <c r="C70" s="80">
        <v>24</v>
      </c>
      <c r="D70" s="84" t="s">
        <v>129</v>
      </c>
      <c r="E70" s="84">
        <v>119622409.0624</v>
      </c>
      <c r="F70" s="84">
        <v>0</v>
      </c>
      <c r="G70" s="84">
        <v>3588672.2719000001</v>
      </c>
      <c r="H70" s="84">
        <f t="shared" si="9"/>
        <v>1794336.13595</v>
      </c>
      <c r="I70" s="84">
        <f t="shared" si="10"/>
        <v>1794336.13595</v>
      </c>
      <c r="J70" s="84">
        <v>59453274.538500004</v>
      </c>
      <c r="K70" s="85">
        <f t="shared" si="2"/>
        <v>180870019.73684999</v>
      </c>
      <c r="L70" s="79"/>
      <c r="M70" s="145"/>
      <c r="N70" s="86">
        <v>9</v>
      </c>
      <c r="O70" s="145"/>
      <c r="P70" s="84" t="s">
        <v>509</v>
      </c>
      <c r="Q70" s="84">
        <v>181539398.18599999</v>
      </c>
      <c r="R70" s="84">
        <v>0</v>
      </c>
      <c r="S70" s="84">
        <v>5446181.9456000002</v>
      </c>
      <c r="T70" s="84">
        <f t="shared" si="13"/>
        <v>2723090.9728000001</v>
      </c>
      <c r="U70" s="84">
        <f t="shared" si="14"/>
        <v>2723090.9728000001</v>
      </c>
      <c r="V70" s="84">
        <v>82994795.668400005</v>
      </c>
      <c r="W70" s="85">
        <f t="shared" si="5"/>
        <v>267257284.8272</v>
      </c>
    </row>
    <row r="71" spans="1:23" ht="24.9" customHeight="1" x14ac:dyDescent="0.25">
      <c r="A71" s="143"/>
      <c r="B71" s="145"/>
      <c r="C71" s="80">
        <v>25</v>
      </c>
      <c r="D71" s="84" t="s">
        <v>130</v>
      </c>
      <c r="E71" s="84">
        <v>140941697.36669999</v>
      </c>
      <c r="F71" s="84">
        <v>0</v>
      </c>
      <c r="G71" s="84">
        <v>4228250.9210000001</v>
      </c>
      <c r="H71" s="84">
        <f t="shared" si="9"/>
        <v>2114125.4605</v>
      </c>
      <c r="I71" s="84">
        <f t="shared" si="10"/>
        <v>2114125.4605</v>
      </c>
      <c r="J71" s="84">
        <v>71840143.188800007</v>
      </c>
      <c r="K71" s="85">
        <f t="shared" si="2"/>
        <v>214895966.016</v>
      </c>
      <c r="L71" s="79"/>
      <c r="M71" s="145"/>
      <c r="N71" s="86">
        <v>10</v>
      </c>
      <c r="O71" s="145"/>
      <c r="P71" s="84" t="s">
        <v>510</v>
      </c>
      <c r="Q71" s="84">
        <v>126407219.50830001</v>
      </c>
      <c r="R71" s="84">
        <v>0</v>
      </c>
      <c r="S71" s="84">
        <v>3792216.5852000001</v>
      </c>
      <c r="T71" s="84">
        <f t="shared" si="13"/>
        <v>1896108.2926</v>
      </c>
      <c r="U71" s="84">
        <f t="shared" si="14"/>
        <v>1896108.2926</v>
      </c>
      <c r="V71" s="84">
        <v>62058831.401000001</v>
      </c>
      <c r="W71" s="85">
        <f t="shared" si="5"/>
        <v>190362159.20190001</v>
      </c>
    </row>
    <row r="72" spans="1:23" ht="24.9" customHeight="1" x14ac:dyDescent="0.25">
      <c r="A72" s="143"/>
      <c r="B72" s="145"/>
      <c r="C72" s="80">
        <v>26</v>
      </c>
      <c r="D72" s="84" t="s">
        <v>131</v>
      </c>
      <c r="E72" s="84">
        <v>104988415.84110001</v>
      </c>
      <c r="F72" s="84">
        <v>0</v>
      </c>
      <c r="G72" s="84">
        <v>3149652.4752000002</v>
      </c>
      <c r="H72" s="84">
        <f t="shared" si="9"/>
        <v>1574826.2376000001</v>
      </c>
      <c r="I72" s="84">
        <f t="shared" si="10"/>
        <v>1574826.2376000001</v>
      </c>
      <c r="J72" s="84">
        <v>54483143.9987</v>
      </c>
      <c r="K72" s="85">
        <f t="shared" ref="K72:K135" si="15">E72+F72+G72-H72+J72</f>
        <v>161046386.0774</v>
      </c>
      <c r="L72" s="79"/>
      <c r="M72" s="145"/>
      <c r="N72" s="86">
        <v>11</v>
      </c>
      <c r="O72" s="145"/>
      <c r="P72" s="84" t="s">
        <v>511</v>
      </c>
      <c r="Q72" s="84">
        <v>133519014.18360001</v>
      </c>
      <c r="R72" s="84">
        <v>0</v>
      </c>
      <c r="S72" s="84">
        <v>4005570.4254999999</v>
      </c>
      <c r="T72" s="84">
        <f t="shared" si="13"/>
        <v>2002785.2127499999</v>
      </c>
      <c r="U72" s="84">
        <f t="shared" si="14"/>
        <v>2002785.2127499999</v>
      </c>
      <c r="V72" s="84">
        <v>66392701.482600003</v>
      </c>
      <c r="W72" s="85">
        <f t="shared" ref="W72:W135" si="16">Q72+R72+S72-T72+V72</f>
        <v>201914500.87895003</v>
      </c>
    </row>
    <row r="73" spans="1:23" ht="24.9" customHeight="1" x14ac:dyDescent="0.25">
      <c r="A73" s="143"/>
      <c r="B73" s="145"/>
      <c r="C73" s="80">
        <v>27</v>
      </c>
      <c r="D73" s="84" t="s">
        <v>132</v>
      </c>
      <c r="E73" s="84">
        <v>128821643.6101</v>
      </c>
      <c r="F73" s="84">
        <v>0</v>
      </c>
      <c r="G73" s="84">
        <v>3864649.3083000001</v>
      </c>
      <c r="H73" s="84">
        <f t="shared" si="9"/>
        <v>1932324.6541500001</v>
      </c>
      <c r="I73" s="84">
        <f t="shared" si="10"/>
        <v>1932324.6541500001</v>
      </c>
      <c r="J73" s="84">
        <v>65206953.435000002</v>
      </c>
      <c r="K73" s="85">
        <f t="shared" si="15"/>
        <v>195960921.69925001</v>
      </c>
      <c r="L73" s="79"/>
      <c r="M73" s="145"/>
      <c r="N73" s="86">
        <v>12</v>
      </c>
      <c r="O73" s="145"/>
      <c r="P73" s="84" t="s">
        <v>512</v>
      </c>
      <c r="Q73" s="84">
        <v>147300494.79120001</v>
      </c>
      <c r="R73" s="84">
        <v>0</v>
      </c>
      <c r="S73" s="84">
        <v>4419014.8437000001</v>
      </c>
      <c r="T73" s="84">
        <f t="shared" si="13"/>
        <v>2209507.42185</v>
      </c>
      <c r="U73" s="84">
        <f t="shared" si="14"/>
        <v>2209507.42185</v>
      </c>
      <c r="V73" s="84">
        <v>72547823.506400004</v>
      </c>
      <c r="W73" s="85">
        <f t="shared" si="16"/>
        <v>222057825.71945</v>
      </c>
    </row>
    <row r="74" spans="1:23" ht="24.9" customHeight="1" x14ac:dyDescent="0.25">
      <c r="A74" s="143"/>
      <c r="B74" s="145"/>
      <c r="C74" s="80">
        <v>28</v>
      </c>
      <c r="D74" s="84" t="s">
        <v>133</v>
      </c>
      <c r="E74" s="84">
        <v>105025803.49959999</v>
      </c>
      <c r="F74" s="84">
        <v>0</v>
      </c>
      <c r="G74" s="84">
        <v>3150774.105</v>
      </c>
      <c r="H74" s="84">
        <f t="shared" si="9"/>
        <v>1575387.0525</v>
      </c>
      <c r="I74" s="84">
        <f t="shared" si="10"/>
        <v>1575387.0525</v>
      </c>
      <c r="J74" s="84">
        <v>55998624.518799998</v>
      </c>
      <c r="K74" s="85">
        <f t="shared" si="15"/>
        <v>162599815.07089999</v>
      </c>
      <c r="L74" s="79"/>
      <c r="M74" s="145"/>
      <c r="N74" s="86">
        <v>13</v>
      </c>
      <c r="O74" s="145"/>
      <c r="P74" s="84" t="s">
        <v>513</v>
      </c>
      <c r="Q74" s="84">
        <v>122586186.78680001</v>
      </c>
      <c r="R74" s="84">
        <v>0</v>
      </c>
      <c r="S74" s="84">
        <v>3677585.6036</v>
      </c>
      <c r="T74" s="84">
        <f t="shared" si="13"/>
        <v>1838792.8018</v>
      </c>
      <c r="U74" s="84">
        <f t="shared" si="14"/>
        <v>1838792.8018</v>
      </c>
      <c r="V74" s="84">
        <v>56852284.155299999</v>
      </c>
      <c r="W74" s="85">
        <f t="shared" si="16"/>
        <v>181277263.7439</v>
      </c>
    </row>
    <row r="75" spans="1:23" ht="24.9" customHeight="1" x14ac:dyDescent="0.25">
      <c r="A75" s="143"/>
      <c r="B75" s="145"/>
      <c r="C75" s="80">
        <v>29</v>
      </c>
      <c r="D75" s="84" t="s">
        <v>134</v>
      </c>
      <c r="E75" s="84">
        <v>136970508.3035</v>
      </c>
      <c r="F75" s="84">
        <v>0</v>
      </c>
      <c r="G75" s="84">
        <v>4109115.2491000001</v>
      </c>
      <c r="H75" s="84">
        <f t="shared" si="9"/>
        <v>2054557.6245500001</v>
      </c>
      <c r="I75" s="84">
        <f t="shared" si="10"/>
        <v>2054557.6245500001</v>
      </c>
      <c r="J75" s="84">
        <v>63937195.075499997</v>
      </c>
      <c r="K75" s="85">
        <f t="shared" si="15"/>
        <v>202962261.00354999</v>
      </c>
      <c r="L75" s="79"/>
      <c r="M75" s="145"/>
      <c r="N75" s="86">
        <v>14</v>
      </c>
      <c r="O75" s="145"/>
      <c r="P75" s="84" t="s">
        <v>514</v>
      </c>
      <c r="Q75" s="84">
        <v>140675660.71559998</v>
      </c>
      <c r="R75" s="84">
        <v>0</v>
      </c>
      <c r="S75" s="84">
        <v>4220269.8214999996</v>
      </c>
      <c r="T75" s="84">
        <f t="shared" si="13"/>
        <v>2110134.9107499998</v>
      </c>
      <c r="U75" s="84">
        <f t="shared" si="14"/>
        <v>2110134.9107499998</v>
      </c>
      <c r="V75" s="84">
        <v>66914097.7355</v>
      </c>
      <c r="W75" s="85">
        <f t="shared" si="16"/>
        <v>209699893.36184999</v>
      </c>
    </row>
    <row r="76" spans="1:23" ht="24.9" customHeight="1" x14ac:dyDescent="0.25">
      <c r="A76" s="143"/>
      <c r="B76" s="145"/>
      <c r="C76" s="80">
        <v>30</v>
      </c>
      <c r="D76" s="84" t="s">
        <v>135</v>
      </c>
      <c r="E76" s="84">
        <v>113336352.71059999</v>
      </c>
      <c r="F76" s="84">
        <v>0</v>
      </c>
      <c r="G76" s="84">
        <v>3400090.5813000002</v>
      </c>
      <c r="H76" s="84">
        <f t="shared" si="9"/>
        <v>1700045.2906500001</v>
      </c>
      <c r="I76" s="84">
        <f t="shared" si="10"/>
        <v>1700045.2906500001</v>
      </c>
      <c r="J76" s="84">
        <v>57083000.774999999</v>
      </c>
      <c r="K76" s="85">
        <f t="shared" si="15"/>
        <v>172119398.77625</v>
      </c>
      <c r="L76" s="79"/>
      <c r="M76" s="145"/>
      <c r="N76" s="86">
        <v>15</v>
      </c>
      <c r="O76" s="145"/>
      <c r="P76" s="84" t="s">
        <v>515</v>
      </c>
      <c r="Q76" s="84">
        <v>162748419.16170001</v>
      </c>
      <c r="R76" s="84">
        <v>0</v>
      </c>
      <c r="S76" s="84">
        <v>4882452.5749000004</v>
      </c>
      <c r="T76" s="84">
        <f t="shared" si="13"/>
        <v>2441226.2874500002</v>
      </c>
      <c r="U76" s="84">
        <f t="shared" si="14"/>
        <v>2441226.2874500002</v>
      </c>
      <c r="V76" s="84">
        <v>69979227.241699994</v>
      </c>
      <c r="W76" s="85">
        <f t="shared" si="16"/>
        <v>235168872.69085002</v>
      </c>
    </row>
    <row r="77" spans="1:23" ht="24.9" customHeight="1" x14ac:dyDescent="0.25">
      <c r="A77" s="143"/>
      <c r="B77" s="146"/>
      <c r="C77" s="80">
        <v>31</v>
      </c>
      <c r="D77" s="84" t="s">
        <v>136</v>
      </c>
      <c r="E77" s="84">
        <v>171313423.81149998</v>
      </c>
      <c r="F77" s="84">
        <v>0</v>
      </c>
      <c r="G77" s="84">
        <v>5139402.7143000001</v>
      </c>
      <c r="H77" s="84">
        <f t="shared" si="9"/>
        <v>2569701.3571500001</v>
      </c>
      <c r="I77" s="84">
        <f t="shared" si="10"/>
        <v>2569701.3571500001</v>
      </c>
      <c r="J77" s="84">
        <v>91747854.723100007</v>
      </c>
      <c r="K77" s="85">
        <f>E77+F77+G77-H77+J77</f>
        <v>265630979.89175001</v>
      </c>
      <c r="L77" s="79"/>
      <c r="M77" s="145"/>
      <c r="N77" s="86">
        <v>16</v>
      </c>
      <c r="O77" s="145"/>
      <c r="P77" s="84" t="s">
        <v>516</v>
      </c>
      <c r="Q77" s="84">
        <v>130393022.8017</v>
      </c>
      <c r="R77" s="84">
        <v>0</v>
      </c>
      <c r="S77" s="84">
        <v>3911790.6841000002</v>
      </c>
      <c r="T77" s="84">
        <f t="shared" si="13"/>
        <v>1955895.3420500001</v>
      </c>
      <c r="U77" s="84">
        <f t="shared" si="14"/>
        <v>1955895.3420500001</v>
      </c>
      <c r="V77" s="84">
        <v>62575574.926700003</v>
      </c>
      <c r="W77" s="85">
        <f t="shared" si="16"/>
        <v>194924493.07045001</v>
      </c>
    </row>
    <row r="78" spans="1:23" ht="24.9" customHeight="1" x14ac:dyDescent="0.25">
      <c r="A78" s="80"/>
      <c r="B78" s="140" t="s">
        <v>892</v>
      </c>
      <c r="C78" s="141"/>
      <c r="D78" s="87"/>
      <c r="E78" s="87">
        <f>SUM(E47:E77)</f>
        <v>3876182643.5665002</v>
      </c>
      <c r="F78" s="87">
        <f t="shared" ref="F78:K78" si="17">SUM(F47:F77)</f>
        <v>-1E-4</v>
      </c>
      <c r="G78" s="87">
        <f t="shared" si="17"/>
        <v>116285479.3066</v>
      </c>
      <c r="H78" s="87">
        <f t="shared" si="17"/>
        <v>58142739.653300002</v>
      </c>
      <c r="I78" s="87">
        <f t="shared" si="17"/>
        <v>58142739.653300002</v>
      </c>
      <c r="J78" s="87">
        <f t="shared" si="17"/>
        <v>2018825295.9597003</v>
      </c>
      <c r="K78" s="87">
        <f t="shared" si="17"/>
        <v>5953150679.1793995</v>
      </c>
      <c r="L78" s="79"/>
      <c r="M78" s="145"/>
      <c r="N78" s="86">
        <v>17</v>
      </c>
      <c r="O78" s="145"/>
      <c r="P78" s="84" t="s">
        <v>517</v>
      </c>
      <c r="Q78" s="84">
        <v>128498257.74330001</v>
      </c>
      <c r="R78" s="84">
        <v>0</v>
      </c>
      <c r="S78" s="84">
        <v>3854947.7322999998</v>
      </c>
      <c r="T78" s="84">
        <f t="shared" si="13"/>
        <v>1927473.8661499999</v>
      </c>
      <c r="U78" s="84">
        <f t="shared" si="14"/>
        <v>1927473.8661499999</v>
      </c>
      <c r="V78" s="84">
        <v>57511517.454499997</v>
      </c>
      <c r="W78" s="85">
        <f t="shared" si="16"/>
        <v>187937249.06395</v>
      </c>
    </row>
    <row r="79" spans="1:23" ht="24.9" customHeight="1" x14ac:dyDescent="0.25">
      <c r="A79" s="143">
        <v>4</v>
      </c>
      <c r="B79" s="144" t="s">
        <v>893</v>
      </c>
      <c r="C79" s="80">
        <v>1</v>
      </c>
      <c r="D79" s="84" t="s">
        <v>137</v>
      </c>
      <c r="E79" s="84">
        <v>192689521.31040001</v>
      </c>
      <c r="F79" s="84">
        <v>0</v>
      </c>
      <c r="G79" s="84">
        <v>5780685.6392999999</v>
      </c>
      <c r="H79" s="84">
        <v>0</v>
      </c>
      <c r="I79" s="84">
        <f t="shared" si="10"/>
        <v>5780685.6392999999</v>
      </c>
      <c r="J79" s="84">
        <v>102090265.97239999</v>
      </c>
      <c r="K79" s="85">
        <f t="shared" si="15"/>
        <v>300560472.92210001</v>
      </c>
      <c r="L79" s="79"/>
      <c r="M79" s="145"/>
      <c r="N79" s="86">
        <v>18</v>
      </c>
      <c r="O79" s="145"/>
      <c r="P79" s="84" t="s">
        <v>518</v>
      </c>
      <c r="Q79" s="84">
        <v>133348976.67840001</v>
      </c>
      <c r="R79" s="84">
        <v>-1E-4</v>
      </c>
      <c r="S79" s="84">
        <v>4000469.3002999998</v>
      </c>
      <c r="T79" s="84">
        <f t="shared" si="13"/>
        <v>2000234.6501499999</v>
      </c>
      <c r="U79" s="84">
        <f t="shared" si="14"/>
        <v>2000234.6501499999</v>
      </c>
      <c r="V79" s="84">
        <v>62921621.519500002</v>
      </c>
      <c r="W79" s="85">
        <f t="shared" si="16"/>
        <v>198270832.84794998</v>
      </c>
    </row>
    <row r="80" spans="1:23" ht="24.9" customHeight="1" x14ac:dyDescent="0.25">
      <c r="A80" s="143"/>
      <c r="B80" s="145"/>
      <c r="C80" s="80">
        <v>2</v>
      </c>
      <c r="D80" s="84" t="s">
        <v>138</v>
      </c>
      <c r="E80" s="84">
        <v>126723595.98559999</v>
      </c>
      <c r="F80" s="84">
        <v>0</v>
      </c>
      <c r="G80" s="84">
        <v>3801707.8796000001</v>
      </c>
      <c r="H80" s="84">
        <v>0</v>
      </c>
      <c r="I80" s="84">
        <f t="shared" si="10"/>
        <v>3801707.8796000001</v>
      </c>
      <c r="J80" s="84">
        <v>70562077.212699994</v>
      </c>
      <c r="K80" s="85">
        <f t="shared" si="15"/>
        <v>201087381.07789999</v>
      </c>
      <c r="L80" s="79"/>
      <c r="M80" s="145"/>
      <c r="N80" s="86">
        <v>19</v>
      </c>
      <c r="O80" s="145"/>
      <c r="P80" s="84" t="s">
        <v>519</v>
      </c>
      <c r="Q80" s="84">
        <v>161334422.509</v>
      </c>
      <c r="R80" s="84">
        <v>0</v>
      </c>
      <c r="S80" s="84">
        <v>4840032.6753000002</v>
      </c>
      <c r="T80" s="84">
        <f t="shared" si="13"/>
        <v>2420016.3376500001</v>
      </c>
      <c r="U80" s="84">
        <f t="shared" si="14"/>
        <v>2420016.3376500001</v>
      </c>
      <c r="V80" s="84">
        <v>66277982.675099999</v>
      </c>
      <c r="W80" s="85">
        <f t="shared" si="16"/>
        <v>230032421.52175</v>
      </c>
    </row>
    <row r="81" spans="1:23" ht="24.9" customHeight="1" x14ac:dyDescent="0.25">
      <c r="A81" s="143"/>
      <c r="B81" s="145"/>
      <c r="C81" s="80">
        <v>3</v>
      </c>
      <c r="D81" s="84" t="s">
        <v>139</v>
      </c>
      <c r="E81" s="84">
        <v>130362743.84720001</v>
      </c>
      <c r="F81" s="84">
        <v>0</v>
      </c>
      <c r="G81" s="84">
        <v>3910882.3154000002</v>
      </c>
      <c r="H81" s="84">
        <v>0</v>
      </c>
      <c r="I81" s="84">
        <f t="shared" si="10"/>
        <v>3910882.3154000002</v>
      </c>
      <c r="J81" s="84">
        <v>72610004.213</v>
      </c>
      <c r="K81" s="85">
        <f t="shared" si="15"/>
        <v>206883630.37560001</v>
      </c>
      <c r="L81" s="79"/>
      <c r="M81" s="145"/>
      <c r="N81" s="86">
        <v>20</v>
      </c>
      <c r="O81" s="145"/>
      <c r="P81" s="84" t="s">
        <v>520</v>
      </c>
      <c r="Q81" s="84">
        <v>123974349.9779</v>
      </c>
      <c r="R81" s="84">
        <v>0</v>
      </c>
      <c r="S81" s="84">
        <v>3719230.4992999998</v>
      </c>
      <c r="T81" s="84">
        <f t="shared" si="13"/>
        <v>1859615.2496499999</v>
      </c>
      <c r="U81" s="84">
        <f t="shared" si="14"/>
        <v>1859615.2496499999</v>
      </c>
      <c r="V81" s="84">
        <v>58942231.099100001</v>
      </c>
      <c r="W81" s="85">
        <f t="shared" si="16"/>
        <v>184776196.32664999</v>
      </c>
    </row>
    <row r="82" spans="1:23" ht="24.9" customHeight="1" x14ac:dyDescent="0.25">
      <c r="A82" s="143"/>
      <c r="B82" s="145"/>
      <c r="C82" s="80">
        <v>4</v>
      </c>
      <c r="D82" s="84" t="s">
        <v>140</v>
      </c>
      <c r="E82" s="84">
        <v>157568807.97319999</v>
      </c>
      <c r="F82" s="84">
        <v>0</v>
      </c>
      <c r="G82" s="84">
        <v>4727064.2391999997</v>
      </c>
      <c r="H82" s="84">
        <v>0</v>
      </c>
      <c r="I82" s="84">
        <f t="shared" si="10"/>
        <v>4727064.2391999997</v>
      </c>
      <c r="J82" s="84">
        <v>89706741.469799995</v>
      </c>
      <c r="K82" s="85">
        <f t="shared" si="15"/>
        <v>252002613.68219998</v>
      </c>
      <c r="L82" s="79"/>
      <c r="M82" s="146"/>
      <c r="N82" s="86">
        <v>21</v>
      </c>
      <c r="O82" s="146"/>
      <c r="P82" s="84" t="s">
        <v>521</v>
      </c>
      <c r="Q82" s="84">
        <v>148080897.94880003</v>
      </c>
      <c r="R82" s="84">
        <v>0</v>
      </c>
      <c r="S82" s="84">
        <v>4442426.9385000002</v>
      </c>
      <c r="T82" s="84">
        <f t="shared" si="13"/>
        <v>2221213.4692500001</v>
      </c>
      <c r="U82" s="84">
        <f t="shared" si="14"/>
        <v>2221213.4692500001</v>
      </c>
      <c r="V82" s="84">
        <v>68505039.676499993</v>
      </c>
      <c r="W82" s="85">
        <f t="shared" si="16"/>
        <v>218807151.09455001</v>
      </c>
    </row>
    <row r="83" spans="1:23" ht="24.9" customHeight="1" x14ac:dyDescent="0.25">
      <c r="A83" s="143"/>
      <c r="B83" s="145"/>
      <c r="C83" s="80">
        <v>5</v>
      </c>
      <c r="D83" s="84" t="s">
        <v>141</v>
      </c>
      <c r="E83" s="84">
        <v>119668383.36939999</v>
      </c>
      <c r="F83" s="84">
        <v>0</v>
      </c>
      <c r="G83" s="84">
        <v>3590051.5011</v>
      </c>
      <c r="H83" s="84">
        <v>0</v>
      </c>
      <c r="I83" s="84">
        <f t="shared" si="10"/>
        <v>3590051.5011</v>
      </c>
      <c r="J83" s="84">
        <v>64641045.531099997</v>
      </c>
      <c r="K83" s="85">
        <f t="shared" si="15"/>
        <v>187899480.4016</v>
      </c>
      <c r="L83" s="79"/>
      <c r="M83" s="80"/>
      <c r="N83" s="141" t="s">
        <v>894</v>
      </c>
      <c r="O83" s="153"/>
      <c r="P83" s="87"/>
      <c r="Q83" s="87">
        <f>SUM(Q62:Q82)</f>
        <v>3052248782.4809995</v>
      </c>
      <c r="R83" s="84">
        <v>0</v>
      </c>
      <c r="S83" s="87">
        <f t="shared" ref="S83:U83" si="18">SUM(S62:S82)</f>
        <v>91567463.4745</v>
      </c>
      <c r="T83" s="87">
        <f t="shared" si="18"/>
        <v>45783731.73725</v>
      </c>
      <c r="U83" s="87">
        <f t="shared" si="18"/>
        <v>45783731.73725</v>
      </c>
      <c r="V83" s="87">
        <f>SUM(V62:V82)</f>
        <v>1404021674.9968004</v>
      </c>
      <c r="W83" s="87">
        <f>SUM(W62:W82)</f>
        <v>4502054189.2149496</v>
      </c>
    </row>
    <row r="84" spans="1:23" ht="24.9" customHeight="1" x14ac:dyDescent="0.25">
      <c r="A84" s="143"/>
      <c r="B84" s="145"/>
      <c r="C84" s="80">
        <v>6</v>
      </c>
      <c r="D84" s="84" t="s">
        <v>142</v>
      </c>
      <c r="E84" s="84">
        <v>137764993.89250001</v>
      </c>
      <c r="F84" s="84">
        <v>0</v>
      </c>
      <c r="G84" s="84">
        <v>4132949.8168000001</v>
      </c>
      <c r="H84" s="84">
        <v>0</v>
      </c>
      <c r="I84" s="84">
        <f t="shared" si="10"/>
        <v>4132949.8168000001</v>
      </c>
      <c r="J84" s="84">
        <v>75755393.265100002</v>
      </c>
      <c r="K84" s="85">
        <f t="shared" si="15"/>
        <v>217653336.97440001</v>
      </c>
      <c r="L84" s="79"/>
      <c r="M84" s="144">
        <v>22</v>
      </c>
      <c r="N84" s="91">
        <v>1</v>
      </c>
      <c r="O84" s="143" t="s">
        <v>52</v>
      </c>
      <c r="P84" s="92" t="s">
        <v>522</v>
      </c>
      <c r="Q84" s="84">
        <v>158171656.76160002</v>
      </c>
      <c r="R84" s="93">
        <f>-8911571.3701</f>
        <v>-8911571.3701000009</v>
      </c>
      <c r="S84" s="84">
        <v>4745149.7028999999</v>
      </c>
      <c r="T84" s="84">
        <f t="shared" si="13"/>
        <v>2372574.85145</v>
      </c>
      <c r="U84" s="84">
        <f t="shared" ref="U84:U104" si="19">S84-T84</f>
        <v>2372574.85145</v>
      </c>
      <c r="V84" s="84">
        <v>74292602.469400004</v>
      </c>
      <c r="W84" s="85">
        <f t="shared" si="16"/>
        <v>225925262.71235001</v>
      </c>
    </row>
    <row r="85" spans="1:23" ht="24.9" customHeight="1" x14ac:dyDescent="0.25">
      <c r="A85" s="143"/>
      <c r="B85" s="145"/>
      <c r="C85" s="80">
        <v>7</v>
      </c>
      <c r="D85" s="84" t="s">
        <v>143</v>
      </c>
      <c r="E85" s="84">
        <v>127677071.26110001</v>
      </c>
      <c r="F85" s="84">
        <v>0</v>
      </c>
      <c r="G85" s="84">
        <v>3830312.1378000001</v>
      </c>
      <c r="H85" s="84">
        <v>0</v>
      </c>
      <c r="I85" s="84">
        <f t="shared" si="10"/>
        <v>3830312.1378000001</v>
      </c>
      <c r="J85" s="84">
        <v>71300552.273699999</v>
      </c>
      <c r="K85" s="85">
        <f t="shared" si="15"/>
        <v>202807935.6726</v>
      </c>
      <c r="L85" s="79"/>
      <c r="M85" s="145"/>
      <c r="N85" s="91">
        <v>2</v>
      </c>
      <c r="O85" s="143"/>
      <c r="P85" s="92" t="s">
        <v>523</v>
      </c>
      <c r="Q85" s="84">
        <v>139859438.4413</v>
      </c>
      <c r="R85" s="93">
        <f t="shared" ref="R85:R104" si="20">-8911571.3701</f>
        <v>-8911571.3701000009</v>
      </c>
      <c r="S85" s="84">
        <v>4195783.1531999996</v>
      </c>
      <c r="T85" s="84">
        <f t="shared" si="13"/>
        <v>2097891.5765999998</v>
      </c>
      <c r="U85" s="84">
        <f t="shared" si="19"/>
        <v>2097891.5765999998</v>
      </c>
      <c r="V85" s="84">
        <v>62679249.732600003</v>
      </c>
      <c r="W85" s="85">
        <f t="shared" si="16"/>
        <v>195725008.3804</v>
      </c>
    </row>
    <row r="86" spans="1:23" ht="24.9" customHeight="1" x14ac:dyDescent="0.25">
      <c r="A86" s="143"/>
      <c r="B86" s="145"/>
      <c r="C86" s="80">
        <v>8</v>
      </c>
      <c r="D86" s="84" t="s">
        <v>144</v>
      </c>
      <c r="E86" s="84">
        <v>114159166.0415</v>
      </c>
      <c r="F86" s="84">
        <v>0</v>
      </c>
      <c r="G86" s="84">
        <v>3424774.9811999998</v>
      </c>
      <c r="H86" s="84">
        <v>0</v>
      </c>
      <c r="I86" s="84">
        <f t="shared" si="10"/>
        <v>3424774.9811999998</v>
      </c>
      <c r="J86" s="84">
        <v>62281821.994900003</v>
      </c>
      <c r="K86" s="85">
        <f t="shared" si="15"/>
        <v>179865763.0176</v>
      </c>
      <c r="L86" s="79"/>
      <c r="M86" s="145"/>
      <c r="N86" s="91">
        <v>3</v>
      </c>
      <c r="O86" s="143"/>
      <c r="P86" s="92" t="s">
        <v>524</v>
      </c>
      <c r="Q86" s="84">
        <v>176509389.16799998</v>
      </c>
      <c r="R86" s="93">
        <f t="shared" si="20"/>
        <v>-8911571.3701000009</v>
      </c>
      <c r="S86" s="84">
        <v>5295281.6749999998</v>
      </c>
      <c r="T86" s="84">
        <f t="shared" si="13"/>
        <v>2647640.8374999999</v>
      </c>
      <c r="U86" s="84">
        <f t="shared" si="19"/>
        <v>2647640.8374999999</v>
      </c>
      <c r="V86" s="84">
        <v>83766573.034899995</v>
      </c>
      <c r="W86" s="85">
        <f t="shared" si="16"/>
        <v>254012031.67030001</v>
      </c>
    </row>
    <row r="87" spans="1:23" ht="24.9" customHeight="1" x14ac:dyDescent="0.25">
      <c r="A87" s="143"/>
      <c r="B87" s="145"/>
      <c r="C87" s="80">
        <v>9</v>
      </c>
      <c r="D87" s="84" t="s">
        <v>145</v>
      </c>
      <c r="E87" s="84">
        <v>126795153.3972</v>
      </c>
      <c r="F87" s="84">
        <v>0</v>
      </c>
      <c r="G87" s="84">
        <v>3803854.6019000001</v>
      </c>
      <c r="H87" s="84">
        <v>0</v>
      </c>
      <c r="I87" s="84">
        <f t="shared" si="10"/>
        <v>3803854.6019000001</v>
      </c>
      <c r="J87" s="84">
        <v>71274526.080400005</v>
      </c>
      <c r="K87" s="85">
        <f t="shared" si="15"/>
        <v>201873534.07950002</v>
      </c>
      <c r="L87" s="79"/>
      <c r="M87" s="145"/>
      <c r="N87" s="91">
        <v>4</v>
      </c>
      <c r="O87" s="143"/>
      <c r="P87" s="92" t="s">
        <v>525</v>
      </c>
      <c r="Q87" s="84">
        <v>139758326.58379999</v>
      </c>
      <c r="R87" s="93">
        <f t="shared" si="20"/>
        <v>-8911571.3701000009</v>
      </c>
      <c r="S87" s="84">
        <v>4192749.7974999999</v>
      </c>
      <c r="T87" s="84">
        <f t="shared" si="13"/>
        <v>2096374.8987499999</v>
      </c>
      <c r="U87" s="84">
        <f t="shared" si="19"/>
        <v>2096374.8987499999</v>
      </c>
      <c r="V87" s="84">
        <v>65248718.383699998</v>
      </c>
      <c r="W87" s="85">
        <f t="shared" si="16"/>
        <v>198191848.49614996</v>
      </c>
    </row>
    <row r="88" spans="1:23" ht="24.9" customHeight="1" x14ac:dyDescent="0.25">
      <c r="A88" s="143"/>
      <c r="B88" s="145"/>
      <c r="C88" s="80">
        <v>10</v>
      </c>
      <c r="D88" s="84" t="s">
        <v>146</v>
      </c>
      <c r="E88" s="84">
        <v>200594503.44229999</v>
      </c>
      <c r="F88" s="84">
        <v>0</v>
      </c>
      <c r="G88" s="84">
        <v>6017835.1032999996</v>
      </c>
      <c r="H88" s="84">
        <v>0</v>
      </c>
      <c r="I88" s="84">
        <f t="shared" si="10"/>
        <v>6017835.1032999996</v>
      </c>
      <c r="J88" s="84">
        <v>110902967.6705</v>
      </c>
      <c r="K88" s="85">
        <f t="shared" si="15"/>
        <v>317515306.21609998</v>
      </c>
      <c r="L88" s="79"/>
      <c r="M88" s="145"/>
      <c r="N88" s="91">
        <v>5</v>
      </c>
      <c r="O88" s="143"/>
      <c r="P88" s="92" t="s">
        <v>526</v>
      </c>
      <c r="Q88" s="84">
        <v>191093042.53749999</v>
      </c>
      <c r="R88" s="93">
        <f t="shared" si="20"/>
        <v>-8911571.3701000009</v>
      </c>
      <c r="S88" s="84">
        <v>5732791.2761000004</v>
      </c>
      <c r="T88" s="84">
        <f t="shared" si="13"/>
        <v>2866395.6380500002</v>
      </c>
      <c r="U88" s="84">
        <f t="shared" si="19"/>
        <v>2866395.6380500002</v>
      </c>
      <c r="V88" s="84">
        <v>82742827.631400004</v>
      </c>
      <c r="W88" s="85">
        <f t="shared" si="16"/>
        <v>267790694.43685001</v>
      </c>
    </row>
    <row r="89" spans="1:23" ht="24.9" customHeight="1" x14ac:dyDescent="0.25">
      <c r="A89" s="143"/>
      <c r="B89" s="145"/>
      <c r="C89" s="80">
        <v>11</v>
      </c>
      <c r="D89" s="84" t="s">
        <v>147</v>
      </c>
      <c r="E89" s="84">
        <v>139413422.13699999</v>
      </c>
      <c r="F89" s="84">
        <v>0</v>
      </c>
      <c r="G89" s="84">
        <v>4182402.6641000002</v>
      </c>
      <c r="H89" s="84">
        <v>0</v>
      </c>
      <c r="I89" s="84">
        <f t="shared" si="10"/>
        <v>4182402.6641000002</v>
      </c>
      <c r="J89" s="84">
        <v>78464734.530599996</v>
      </c>
      <c r="K89" s="85">
        <f t="shared" si="15"/>
        <v>222060559.33169997</v>
      </c>
      <c r="L89" s="79"/>
      <c r="M89" s="145"/>
      <c r="N89" s="91">
        <v>6</v>
      </c>
      <c r="O89" s="143"/>
      <c r="P89" s="92" t="s">
        <v>527</v>
      </c>
      <c r="Q89" s="84">
        <v>148576239.10460001</v>
      </c>
      <c r="R89" s="93">
        <f t="shared" si="20"/>
        <v>-8911571.3701000009</v>
      </c>
      <c r="S89" s="84">
        <v>4457287.1731000002</v>
      </c>
      <c r="T89" s="84">
        <f t="shared" si="13"/>
        <v>2228643.5865500001</v>
      </c>
      <c r="U89" s="84">
        <f t="shared" si="19"/>
        <v>2228643.5865500001</v>
      </c>
      <c r="V89" s="84">
        <v>63523719.737400003</v>
      </c>
      <c r="W89" s="85">
        <f t="shared" si="16"/>
        <v>205417031.05845001</v>
      </c>
    </row>
    <row r="90" spans="1:23" ht="24.9" customHeight="1" x14ac:dyDescent="0.25">
      <c r="A90" s="143"/>
      <c r="B90" s="145"/>
      <c r="C90" s="80">
        <v>12</v>
      </c>
      <c r="D90" s="84" t="s">
        <v>148</v>
      </c>
      <c r="E90" s="84">
        <v>170446905.83199999</v>
      </c>
      <c r="F90" s="84">
        <v>0</v>
      </c>
      <c r="G90" s="84">
        <v>5113407.1749999998</v>
      </c>
      <c r="H90" s="84">
        <v>0</v>
      </c>
      <c r="I90" s="84">
        <f t="shared" si="10"/>
        <v>5113407.1749999998</v>
      </c>
      <c r="J90" s="84">
        <v>92201184.893199995</v>
      </c>
      <c r="K90" s="85">
        <f t="shared" si="15"/>
        <v>267761497.90020001</v>
      </c>
      <c r="L90" s="79"/>
      <c r="M90" s="145"/>
      <c r="N90" s="91">
        <v>7</v>
      </c>
      <c r="O90" s="143"/>
      <c r="P90" s="92" t="s">
        <v>528</v>
      </c>
      <c r="Q90" s="84">
        <v>124668957.8601</v>
      </c>
      <c r="R90" s="93">
        <f t="shared" si="20"/>
        <v>-8911571.3701000009</v>
      </c>
      <c r="S90" s="84">
        <v>3740068.7357999999</v>
      </c>
      <c r="T90" s="84">
        <f t="shared" si="13"/>
        <v>1870034.3679</v>
      </c>
      <c r="U90" s="84">
        <f t="shared" si="19"/>
        <v>1870034.3679</v>
      </c>
      <c r="V90" s="84">
        <v>56498973.901799999</v>
      </c>
      <c r="W90" s="85">
        <f t="shared" si="16"/>
        <v>174126394.7597</v>
      </c>
    </row>
    <row r="91" spans="1:23" ht="24.9" customHeight="1" x14ac:dyDescent="0.25">
      <c r="A91" s="143"/>
      <c r="B91" s="145"/>
      <c r="C91" s="80">
        <v>13</v>
      </c>
      <c r="D91" s="84" t="s">
        <v>149</v>
      </c>
      <c r="E91" s="84">
        <v>125234970.34980001</v>
      </c>
      <c r="F91" s="84">
        <v>0</v>
      </c>
      <c r="G91" s="84">
        <v>3757049.1105</v>
      </c>
      <c r="H91" s="84">
        <v>0</v>
      </c>
      <c r="I91" s="84">
        <f t="shared" si="10"/>
        <v>3757049.1105</v>
      </c>
      <c r="J91" s="84">
        <v>69854571.867699996</v>
      </c>
      <c r="K91" s="85">
        <f t="shared" si="15"/>
        <v>198846591.32800001</v>
      </c>
      <c r="L91" s="79"/>
      <c r="M91" s="145"/>
      <c r="N91" s="91">
        <v>8</v>
      </c>
      <c r="O91" s="143"/>
      <c r="P91" s="92" t="s">
        <v>529</v>
      </c>
      <c r="Q91" s="84">
        <v>146087290.04859999</v>
      </c>
      <c r="R91" s="93">
        <f t="shared" si="20"/>
        <v>-8911571.3701000009</v>
      </c>
      <c r="S91" s="84">
        <v>4382618.7015000004</v>
      </c>
      <c r="T91" s="84">
        <f t="shared" si="13"/>
        <v>2191309.3507500002</v>
      </c>
      <c r="U91" s="84">
        <f t="shared" si="19"/>
        <v>2191309.3507500002</v>
      </c>
      <c r="V91" s="84">
        <v>66415825.947099999</v>
      </c>
      <c r="W91" s="85">
        <f t="shared" si="16"/>
        <v>205782853.97635001</v>
      </c>
    </row>
    <row r="92" spans="1:23" ht="24.9" customHeight="1" x14ac:dyDescent="0.25">
      <c r="A92" s="143"/>
      <c r="B92" s="145"/>
      <c r="C92" s="80">
        <v>14</v>
      </c>
      <c r="D92" s="84" t="s">
        <v>150</v>
      </c>
      <c r="E92" s="84">
        <v>124171218.30240001</v>
      </c>
      <c r="F92" s="84">
        <v>0</v>
      </c>
      <c r="G92" s="84">
        <v>3725136.5490999999</v>
      </c>
      <c r="H92" s="84">
        <v>0</v>
      </c>
      <c r="I92" s="84">
        <f t="shared" si="10"/>
        <v>3725136.5490999999</v>
      </c>
      <c r="J92" s="84">
        <v>71178272.784400001</v>
      </c>
      <c r="K92" s="85">
        <f t="shared" si="15"/>
        <v>199074627.63590002</v>
      </c>
      <c r="L92" s="79"/>
      <c r="M92" s="145"/>
      <c r="N92" s="91">
        <v>9</v>
      </c>
      <c r="O92" s="143"/>
      <c r="P92" s="92" t="s">
        <v>530</v>
      </c>
      <c r="Q92" s="84">
        <v>143268372.59760001</v>
      </c>
      <c r="R92" s="93">
        <f t="shared" si="20"/>
        <v>-8911571.3701000009</v>
      </c>
      <c r="S92" s="84">
        <v>4298051.1778999995</v>
      </c>
      <c r="T92" s="84">
        <f t="shared" si="13"/>
        <v>2149025.5889499998</v>
      </c>
      <c r="U92" s="84">
        <f t="shared" si="19"/>
        <v>2149025.5889499998</v>
      </c>
      <c r="V92" s="84">
        <v>62331458.366999999</v>
      </c>
      <c r="W92" s="85">
        <f t="shared" si="16"/>
        <v>198837285.18344998</v>
      </c>
    </row>
    <row r="93" spans="1:23" ht="24.9" customHeight="1" x14ac:dyDescent="0.25">
      <c r="A93" s="143"/>
      <c r="B93" s="145"/>
      <c r="C93" s="80">
        <v>15</v>
      </c>
      <c r="D93" s="84" t="s">
        <v>151</v>
      </c>
      <c r="E93" s="84">
        <v>149032651.87450001</v>
      </c>
      <c r="F93" s="84">
        <v>0</v>
      </c>
      <c r="G93" s="84">
        <v>4470979.5562000005</v>
      </c>
      <c r="H93" s="84">
        <v>0</v>
      </c>
      <c r="I93" s="84">
        <f t="shared" si="10"/>
        <v>4470979.5562000005</v>
      </c>
      <c r="J93" s="84">
        <v>82241440.518099993</v>
      </c>
      <c r="K93" s="85">
        <f t="shared" si="15"/>
        <v>235745071.9488</v>
      </c>
      <c r="L93" s="79"/>
      <c r="M93" s="145"/>
      <c r="N93" s="91">
        <v>10</v>
      </c>
      <c r="O93" s="143"/>
      <c r="P93" s="92" t="s">
        <v>531</v>
      </c>
      <c r="Q93" s="84">
        <v>151467174.18649998</v>
      </c>
      <c r="R93" s="93">
        <f t="shared" si="20"/>
        <v>-8911571.3701000009</v>
      </c>
      <c r="S93" s="84">
        <v>4544015.2255999995</v>
      </c>
      <c r="T93" s="84">
        <f t="shared" si="13"/>
        <v>2272007.6127999998</v>
      </c>
      <c r="U93" s="84">
        <f t="shared" si="19"/>
        <v>2272007.6127999998</v>
      </c>
      <c r="V93" s="84">
        <v>66041572.195</v>
      </c>
      <c r="W93" s="85">
        <f t="shared" si="16"/>
        <v>210869182.62419999</v>
      </c>
    </row>
    <row r="94" spans="1:23" ht="24.9" customHeight="1" x14ac:dyDescent="0.25">
      <c r="A94" s="143"/>
      <c r="B94" s="145"/>
      <c r="C94" s="80">
        <v>16</v>
      </c>
      <c r="D94" s="84" t="s">
        <v>152</v>
      </c>
      <c r="E94" s="84">
        <v>142404916.09600002</v>
      </c>
      <c r="F94" s="84">
        <v>0</v>
      </c>
      <c r="G94" s="84">
        <v>4272147.4829000002</v>
      </c>
      <c r="H94" s="84">
        <v>0</v>
      </c>
      <c r="I94" s="84">
        <f t="shared" si="10"/>
        <v>4272147.4829000002</v>
      </c>
      <c r="J94" s="84">
        <v>80528800.6787</v>
      </c>
      <c r="K94" s="85">
        <f t="shared" si="15"/>
        <v>227205864.25760001</v>
      </c>
      <c r="L94" s="79"/>
      <c r="M94" s="145"/>
      <c r="N94" s="91">
        <v>11</v>
      </c>
      <c r="O94" s="143"/>
      <c r="P94" s="92" t="s">
        <v>52</v>
      </c>
      <c r="Q94" s="84">
        <v>133334830.15450001</v>
      </c>
      <c r="R94" s="93">
        <f t="shared" si="20"/>
        <v>-8911571.3701000009</v>
      </c>
      <c r="S94" s="84">
        <v>4000044.9046</v>
      </c>
      <c r="T94" s="84">
        <f t="shared" si="13"/>
        <v>2000022.4523</v>
      </c>
      <c r="U94" s="84">
        <f t="shared" si="19"/>
        <v>2000022.4523</v>
      </c>
      <c r="V94" s="84">
        <v>61745650.920400001</v>
      </c>
      <c r="W94" s="85">
        <f t="shared" si="16"/>
        <v>188168932.15709999</v>
      </c>
    </row>
    <row r="95" spans="1:23" ht="24.9" customHeight="1" x14ac:dyDescent="0.25">
      <c r="A95" s="143"/>
      <c r="B95" s="145"/>
      <c r="C95" s="80">
        <v>17</v>
      </c>
      <c r="D95" s="84" t="s">
        <v>153</v>
      </c>
      <c r="E95" s="84">
        <v>119295985.2518</v>
      </c>
      <c r="F95" s="84">
        <v>0</v>
      </c>
      <c r="G95" s="84">
        <v>3578879.5575999999</v>
      </c>
      <c r="H95" s="84">
        <v>0</v>
      </c>
      <c r="I95" s="84">
        <f t="shared" si="10"/>
        <v>3578879.5575999999</v>
      </c>
      <c r="J95" s="84">
        <v>66434381.109499998</v>
      </c>
      <c r="K95" s="85">
        <f t="shared" si="15"/>
        <v>189309245.91890001</v>
      </c>
      <c r="L95" s="79"/>
      <c r="M95" s="145"/>
      <c r="N95" s="91">
        <v>12</v>
      </c>
      <c r="O95" s="143"/>
      <c r="P95" s="92" t="s">
        <v>532</v>
      </c>
      <c r="Q95" s="84">
        <v>170229548.34740001</v>
      </c>
      <c r="R95" s="93">
        <f t="shared" si="20"/>
        <v>-8911571.3701000009</v>
      </c>
      <c r="S95" s="84">
        <v>5106886.4504000004</v>
      </c>
      <c r="T95" s="84">
        <f t="shared" si="13"/>
        <v>2553443.2252000002</v>
      </c>
      <c r="U95" s="84">
        <f t="shared" si="19"/>
        <v>2553443.2252000002</v>
      </c>
      <c r="V95" s="84">
        <v>73284560.020500004</v>
      </c>
      <c r="W95" s="85">
        <f t="shared" si="16"/>
        <v>237155980.22300002</v>
      </c>
    </row>
    <row r="96" spans="1:23" ht="24.9" customHeight="1" x14ac:dyDescent="0.25">
      <c r="A96" s="143"/>
      <c r="B96" s="145"/>
      <c r="C96" s="80">
        <v>18</v>
      </c>
      <c r="D96" s="84" t="s">
        <v>154</v>
      </c>
      <c r="E96" s="84">
        <v>123612368.045</v>
      </c>
      <c r="F96" s="84">
        <v>0</v>
      </c>
      <c r="G96" s="84">
        <v>3708371.0414</v>
      </c>
      <c r="H96" s="84">
        <v>0</v>
      </c>
      <c r="I96" s="84">
        <f t="shared" si="10"/>
        <v>3708371.0414</v>
      </c>
      <c r="J96" s="84">
        <v>68138442.482899994</v>
      </c>
      <c r="K96" s="85">
        <f t="shared" si="15"/>
        <v>195459181.5693</v>
      </c>
      <c r="L96" s="79"/>
      <c r="M96" s="145"/>
      <c r="N96" s="91">
        <v>13</v>
      </c>
      <c r="O96" s="143"/>
      <c r="P96" s="92" t="s">
        <v>533</v>
      </c>
      <c r="Q96" s="84">
        <v>112361661.4683</v>
      </c>
      <c r="R96" s="93">
        <f t="shared" si="20"/>
        <v>-8911571.3701000009</v>
      </c>
      <c r="S96" s="84">
        <v>3370849.844</v>
      </c>
      <c r="T96" s="84">
        <f t="shared" si="13"/>
        <v>1685424.922</v>
      </c>
      <c r="U96" s="84">
        <f t="shared" si="19"/>
        <v>1685424.922</v>
      </c>
      <c r="V96" s="84">
        <v>51296933.985699996</v>
      </c>
      <c r="W96" s="85">
        <f t="shared" si="16"/>
        <v>156432449.00589997</v>
      </c>
    </row>
    <row r="97" spans="1:23" ht="24.9" customHeight="1" x14ac:dyDescent="0.25">
      <c r="A97" s="143"/>
      <c r="B97" s="145"/>
      <c r="C97" s="80">
        <v>19</v>
      </c>
      <c r="D97" s="84" t="s">
        <v>155</v>
      </c>
      <c r="E97" s="84">
        <v>133490861.76370001</v>
      </c>
      <c r="F97" s="84">
        <v>0</v>
      </c>
      <c r="G97" s="84">
        <v>4004725.8528999998</v>
      </c>
      <c r="H97" s="84">
        <v>0</v>
      </c>
      <c r="I97" s="84">
        <f t="shared" si="10"/>
        <v>4004725.8528999998</v>
      </c>
      <c r="J97" s="84">
        <v>73335393.478499994</v>
      </c>
      <c r="K97" s="85">
        <f t="shared" si="15"/>
        <v>210830981.09509999</v>
      </c>
      <c r="L97" s="79"/>
      <c r="M97" s="145"/>
      <c r="N97" s="91">
        <v>14</v>
      </c>
      <c r="O97" s="143"/>
      <c r="P97" s="92" t="s">
        <v>534</v>
      </c>
      <c r="Q97" s="84">
        <v>163356984.5869</v>
      </c>
      <c r="R97" s="93">
        <f t="shared" si="20"/>
        <v>-8911571.3701000009</v>
      </c>
      <c r="S97" s="84">
        <v>4900709.5376000004</v>
      </c>
      <c r="T97" s="84">
        <f t="shared" si="13"/>
        <v>2450354.7688000002</v>
      </c>
      <c r="U97" s="84">
        <f t="shared" si="19"/>
        <v>2450354.7688000002</v>
      </c>
      <c r="V97" s="84">
        <v>72834990.245199993</v>
      </c>
      <c r="W97" s="85">
        <f t="shared" si="16"/>
        <v>229730758.23080003</v>
      </c>
    </row>
    <row r="98" spans="1:23" ht="24.9" customHeight="1" x14ac:dyDescent="0.25">
      <c r="A98" s="143"/>
      <c r="B98" s="145"/>
      <c r="C98" s="80">
        <v>20</v>
      </c>
      <c r="D98" s="84" t="s">
        <v>156</v>
      </c>
      <c r="E98" s="84">
        <v>135089376.81799999</v>
      </c>
      <c r="F98" s="84">
        <v>0</v>
      </c>
      <c r="G98" s="84">
        <v>4052681.3045000001</v>
      </c>
      <c r="H98" s="84">
        <v>0</v>
      </c>
      <c r="I98" s="84">
        <f t="shared" si="10"/>
        <v>4052681.3045000001</v>
      </c>
      <c r="J98" s="84">
        <v>75486262.0704</v>
      </c>
      <c r="K98" s="85">
        <f t="shared" si="15"/>
        <v>214628320.1929</v>
      </c>
      <c r="L98" s="79"/>
      <c r="M98" s="145"/>
      <c r="N98" s="91">
        <v>15</v>
      </c>
      <c r="O98" s="143"/>
      <c r="P98" s="92" t="s">
        <v>535</v>
      </c>
      <c r="Q98" s="84">
        <v>109083320.5184</v>
      </c>
      <c r="R98" s="93">
        <f t="shared" si="20"/>
        <v>-8911571.3701000009</v>
      </c>
      <c r="S98" s="84">
        <v>3272499.6156000001</v>
      </c>
      <c r="T98" s="84">
        <f t="shared" si="13"/>
        <v>1636249.8078000001</v>
      </c>
      <c r="U98" s="84">
        <f t="shared" si="19"/>
        <v>1636249.8078000001</v>
      </c>
      <c r="V98" s="84">
        <v>50655003.016099997</v>
      </c>
      <c r="W98" s="85">
        <f t="shared" si="16"/>
        <v>152463001.97220001</v>
      </c>
    </row>
    <row r="99" spans="1:23" ht="24.9" customHeight="1" x14ac:dyDescent="0.25">
      <c r="A99" s="143"/>
      <c r="B99" s="146"/>
      <c r="C99" s="80">
        <v>21</v>
      </c>
      <c r="D99" s="84" t="s">
        <v>157</v>
      </c>
      <c r="E99" s="84">
        <v>129705695.01899999</v>
      </c>
      <c r="F99" s="84">
        <v>0</v>
      </c>
      <c r="G99" s="84">
        <v>3891170.8506</v>
      </c>
      <c r="H99" s="84">
        <v>0</v>
      </c>
      <c r="I99" s="84">
        <f t="shared" si="10"/>
        <v>3891170.8506</v>
      </c>
      <c r="J99" s="84">
        <v>72699133.020400003</v>
      </c>
      <c r="K99" s="85">
        <f t="shared" si="15"/>
        <v>206295998.88999999</v>
      </c>
      <c r="L99" s="79"/>
      <c r="M99" s="145"/>
      <c r="N99" s="91">
        <v>16</v>
      </c>
      <c r="O99" s="143"/>
      <c r="P99" s="92" t="s">
        <v>536</v>
      </c>
      <c r="Q99" s="84">
        <v>158145954.40890002</v>
      </c>
      <c r="R99" s="93">
        <f t="shared" si="20"/>
        <v>-8911571.3701000009</v>
      </c>
      <c r="S99" s="84">
        <v>4744378.6322999997</v>
      </c>
      <c r="T99" s="84">
        <f t="shared" si="13"/>
        <v>2372189.3161499999</v>
      </c>
      <c r="U99" s="84">
        <f t="shared" si="19"/>
        <v>2372189.3161499999</v>
      </c>
      <c r="V99" s="84">
        <v>73973454.456200004</v>
      </c>
      <c r="W99" s="85">
        <f t="shared" si="16"/>
        <v>225580026.81115001</v>
      </c>
    </row>
    <row r="100" spans="1:23" ht="24.9" customHeight="1" x14ac:dyDescent="0.25">
      <c r="A100" s="80"/>
      <c r="B100" s="140" t="s">
        <v>895</v>
      </c>
      <c r="C100" s="141"/>
      <c r="D100" s="87"/>
      <c r="E100" s="87">
        <f>SUM(E79:E99)</f>
        <v>2925902312.0096006</v>
      </c>
      <c r="F100" s="87">
        <f t="shared" ref="F100:J100" si="21">SUM(F79:F99)</f>
        <v>0</v>
      </c>
      <c r="G100" s="87">
        <f t="shared" si="21"/>
        <v>87777069.360399991</v>
      </c>
      <c r="H100" s="87">
        <f t="shared" si="21"/>
        <v>0</v>
      </c>
      <c r="I100" s="87">
        <f t="shared" si="10"/>
        <v>87777069.360399991</v>
      </c>
      <c r="J100" s="87">
        <f t="shared" si="21"/>
        <v>1621688013.1179998</v>
      </c>
      <c r="K100" s="87">
        <f>SUM(K79:K99)</f>
        <v>4635367394.4879999</v>
      </c>
      <c r="L100" s="79"/>
      <c r="M100" s="145"/>
      <c r="N100" s="91">
        <v>17</v>
      </c>
      <c r="O100" s="143"/>
      <c r="P100" s="92" t="s">
        <v>537</v>
      </c>
      <c r="Q100" s="84">
        <v>197787137.92840001</v>
      </c>
      <c r="R100" s="93">
        <f t="shared" si="20"/>
        <v>-8911571.3701000009</v>
      </c>
      <c r="S100" s="84">
        <v>5933614.1379000004</v>
      </c>
      <c r="T100" s="84">
        <f t="shared" si="13"/>
        <v>2966807.0689500002</v>
      </c>
      <c r="U100" s="84">
        <f t="shared" si="19"/>
        <v>2966807.0689500002</v>
      </c>
      <c r="V100" s="84">
        <v>91459130.635700002</v>
      </c>
      <c r="W100" s="85">
        <f t="shared" si="16"/>
        <v>283301504.26295</v>
      </c>
    </row>
    <row r="101" spans="1:23" ht="24.9" customHeight="1" x14ac:dyDescent="0.25">
      <c r="A101" s="143">
        <v>5</v>
      </c>
      <c r="B101" s="144" t="s">
        <v>896</v>
      </c>
      <c r="C101" s="80">
        <v>1</v>
      </c>
      <c r="D101" s="84" t="s">
        <v>158</v>
      </c>
      <c r="E101" s="84">
        <v>218697824.28760001</v>
      </c>
      <c r="F101" s="84">
        <v>0</v>
      </c>
      <c r="G101" s="84">
        <v>6560934.7286</v>
      </c>
      <c r="H101" s="84">
        <v>0</v>
      </c>
      <c r="I101" s="84">
        <f t="shared" si="10"/>
        <v>6560934.7286</v>
      </c>
      <c r="J101" s="84">
        <v>93854550.950399995</v>
      </c>
      <c r="K101" s="85">
        <f t="shared" si="15"/>
        <v>319113309.9666</v>
      </c>
      <c r="L101" s="79"/>
      <c r="M101" s="145"/>
      <c r="N101" s="91">
        <v>18</v>
      </c>
      <c r="O101" s="143"/>
      <c r="P101" s="92" t="s">
        <v>538</v>
      </c>
      <c r="Q101" s="84">
        <v>149403757.62399998</v>
      </c>
      <c r="R101" s="93">
        <f t="shared" si="20"/>
        <v>-8911571.3701000009</v>
      </c>
      <c r="S101" s="84">
        <v>4482112.7286999999</v>
      </c>
      <c r="T101" s="84">
        <f t="shared" si="13"/>
        <v>2241056.3643499999</v>
      </c>
      <c r="U101" s="84">
        <f t="shared" si="19"/>
        <v>2241056.3643499999</v>
      </c>
      <c r="V101" s="84">
        <v>68179791.184499994</v>
      </c>
      <c r="W101" s="85">
        <f t="shared" si="16"/>
        <v>210913033.80274999</v>
      </c>
    </row>
    <row r="102" spans="1:23" ht="24.9" customHeight="1" x14ac:dyDescent="0.25">
      <c r="A102" s="143"/>
      <c r="B102" s="145"/>
      <c r="C102" s="80">
        <v>2</v>
      </c>
      <c r="D102" s="84" t="s">
        <v>35</v>
      </c>
      <c r="E102" s="84">
        <v>264100656.38300002</v>
      </c>
      <c r="F102" s="84">
        <v>0</v>
      </c>
      <c r="G102" s="84">
        <v>7923019.6914999997</v>
      </c>
      <c r="H102" s="84">
        <v>0</v>
      </c>
      <c r="I102" s="84">
        <f t="shared" si="10"/>
        <v>7923019.6914999997</v>
      </c>
      <c r="J102" s="84">
        <v>117755901.88249999</v>
      </c>
      <c r="K102" s="85">
        <f t="shared" si="15"/>
        <v>389779577.95700002</v>
      </c>
      <c r="L102" s="79"/>
      <c r="M102" s="145"/>
      <c r="N102" s="91">
        <v>19</v>
      </c>
      <c r="O102" s="143"/>
      <c r="P102" s="92" t="s">
        <v>539</v>
      </c>
      <c r="Q102" s="84">
        <v>141462341.9219</v>
      </c>
      <c r="R102" s="93">
        <f t="shared" si="20"/>
        <v>-8911571.3701000009</v>
      </c>
      <c r="S102" s="84">
        <v>4243870.2577</v>
      </c>
      <c r="T102" s="84">
        <f t="shared" si="13"/>
        <v>2121935.12885</v>
      </c>
      <c r="U102" s="84">
        <f t="shared" si="19"/>
        <v>2121935.12885</v>
      </c>
      <c r="V102" s="84">
        <v>60655458.755099997</v>
      </c>
      <c r="W102" s="85">
        <f t="shared" si="16"/>
        <v>195328164.43575001</v>
      </c>
    </row>
    <row r="103" spans="1:23" ht="24.9" customHeight="1" x14ac:dyDescent="0.25">
      <c r="A103" s="143"/>
      <c r="B103" s="145"/>
      <c r="C103" s="80">
        <v>3</v>
      </c>
      <c r="D103" s="84" t="s">
        <v>159</v>
      </c>
      <c r="E103" s="84">
        <v>115503488.8821</v>
      </c>
      <c r="F103" s="84">
        <v>0</v>
      </c>
      <c r="G103" s="84">
        <v>3465104.6664999998</v>
      </c>
      <c r="H103" s="84">
        <v>0</v>
      </c>
      <c r="I103" s="84">
        <f t="shared" si="10"/>
        <v>3465104.6664999998</v>
      </c>
      <c r="J103" s="84">
        <v>58201719.439800002</v>
      </c>
      <c r="K103" s="85">
        <f t="shared" si="15"/>
        <v>177170312.98840001</v>
      </c>
      <c r="L103" s="79"/>
      <c r="M103" s="145"/>
      <c r="N103" s="91">
        <v>20</v>
      </c>
      <c r="O103" s="143"/>
      <c r="P103" s="92" t="s">
        <v>540</v>
      </c>
      <c r="Q103" s="84">
        <v>151681831.54170001</v>
      </c>
      <c r="R103" s="93">
        <f t="shared" si="20"/>
        <v>-8911571.3701000009</v>
      </c>
      <c r="S103" s="84">
        <v>4550454.9463</v>
      </c>
      <c r="T103" s="84">
        <f t="shared" si="13"/>
        <v>2275227.47315</v>
      </c>
      <c r="U103" s="84">
        <f t="shared" si="19"/>
        <v>2275227.47315</v>
      </c>
      <c r="V103" s="84">
        <v>66561659.8684</v>
      </c>
      <c r="W103" s="85">
        <f t="shared" si="16"/>
        <v>211607147.51315001</v>
      </c>
    </row>
    <row r="104" spans="1:23" ht="24.9" customHeight="1" x14ac:dyDescent="0.25">
      <c r="A104" s="143"/>
      <c r="B104" s="145"/>
      <c r="C104" s="80">
        <v>4</v>
      </c>
      <c r="D104" s="84" t="s">
        <v>160</v>
      </c>
      <c r="E104" s="84">
        <v>136506252.15920001</v>
      </c>
      <c r="F104" s="84">
        <v>0</v>
      </c>
      <c r="G104" s="84">
        <v>4095187.5647999998</v>
      </c>
      <c r="H104" s="84">
        <v>0</v>
      </c>
      <c r="I104" s="84">
        <f t="shared" si="10"/>
        <v>4095187.5647999998</v>
      </c>
      <c r="J104" s="84">
        <v>67900765.688500002</v>
      </c>
      <c r="K104" s="85">
        <f t="shared" si="15"/>
        <v>208502205.41250002</v>
      </c>
      <c r="L104" s="79"/>
      <c r="M104" s="146"/>
      <c r="N104" s="91">
        <v>21</v>
      </c>
      <c r="O104" s="143"/>
      <c r="P104" s="92" t="s">
        <v>541</v>
      </c>
      <c r="Q104" s="84">
        <v>148415433.5941</v>
      </c>
      <c r="R104" s="93">
        <f t="shared" si="20"/>
        <v>-8911571.3701000009</v>
      </c>
      <c r="S104" s="84">
        <v>4452463.0077999998</v>
      </c>
      <c r="T104" s="84">
        <f t="shared" si="13"/>
        <v>2226231.5038999999</v>
      </c>
      <c r="U104" s="84">
        <f t="shared" si="19"/>
        <v>2226231.5038999999</v>
      </c>
      <c r="V104" s="84">
        <v>65271545.827</v>
      </c>
      <c r="W104" s="85">
        <f t="shared" si="16"/>
        <v>207001639.55490002</v>
      </c>
    </row>
    <row r="105" spans="1:23" ht="24.9" customHeight="1" x14ac:dyDescent="0.25">
      <c r="A105" s="143"/>
      <c r="B105" s="145"/>
      <c r="C105" s="80">
        <v>5</v>
      </c>
      <c r="D105" s="84" t="s">
        <v>161</v>
      </c>
      <c r="E105" s="84">
        <v>173163802.5905</v>
      </c>
      <c r="F105" s="84">
        <v>0</v>
      </c>
      <c r="G105" s="84">
        <v>5194914.0777000003</v>
      </c>
      <c r="H105" s="84">
        <v>0</v>
      </c>
      <c r="I105" s="84">
        <f t="shared" si="10"/>
        <v>5194914.0777000003</v>
      </c>
      <c r="J105" s="84">
        <v>82538681.965299994</v>
      </c>
      <c r="K105" s="85">
        <f t="shared" si="15"/>
        <v>260897398.63349998</v>
      </c>
      <c r="L105" s="79"/>
      <c r="M105" s="80"/>
      <c r="N105" s="141" t="s">
        <v>897</v>
      </c>
      <c r="O105" s="153"/>
      <c r="P105" s="87"/>
      <c r="Q105" s="87">
        <f t="shared" ref="Q105:W105" si="22">SUM(Q84:Q104)</f>
        <v>3154722689.3841</v>
      </c>
      <c r="R105" s="87">
        <f t="shared" si="22"/>
        <v>-187142998.7721</v>
      </c>
      <c r="S105" s="87">
        <f t="shared" si="22"/>
        <v>94641680.681499988</v>
      </c>
      <c r="T105" s="87">
        <f t="shared" si="22"/>
        <v>47320840.340749994</v>
      </c>
      <c r="U105" s="87">
        <f t="shared" si="22"/>
        <v>47320840.340749994</v>
      </c>
      <c r="V105" s="87">
        <f t="shared" si="22"/>
        <v>1419459700.3151002</v>
      </c>
      <c r="W105" s="87">
        <f t="shared" si="22"/>
        <v>4434360231.2678509</v>
      </c>
    </row>
    <row r="106" spans="1:23" ht="24.9" customHeight="1" x14ac:dyDescent="0.25">
      <c r="A106" s="143"/>
      <c r="B106" s="145"/>
      <c r="C106" s="80">
        <v>6</v>
      </c>
      <c r="D106" s="84" t="s">
        <v>162</v>
      </c>
      <c r="E106" s="84">
        <v>114666431.42480001</v>
      </c>
      <c r="F106" s="84">
        <v>0</v>
      </c>
      <c r="G106" s="84">
        <v>3439992.9427</v>
      </c>
      <c r="H106" s="84">
        <v>0</v>
      </c>
      <c r="I106" s="84">
        <f t="shared" si="10"/>
        <v>3439992.9427</v>
      </c>
      <c r="J106" s="84">
        <v>59034557.626400001</v>
      </c>
      <c r="K106" s="85">
        <f t="shared" si="15"/>
        <v>177140981.9939</v>
      </c>
      <c r="L106" s="79"/>
      <c r="M106" s="144">
        <v>23</v>
      </c>
      <c r="N106" s="91">
        <v>1</v>
      </c>
      <c r="O106" s="143" t="s">
        <v>53</v>
      </c>
      <c r="P106" s="92" t="s">
        <v>542</v>
      </c>
      <c r="Q106" s="84">
        <v>128179361.0555</v>
      </c>
      <c r="R106" s="84">
        <v>0</v>
      </c>
      <c r="S106" s="84">
        <v>3845380.8317</v>
      </c>
      <c r="T106" s="84">
        <f t="shared" si="13"/>
        <v>1922690.41585</v>
      </c>
      <c r="U106" s="84">
        <f t="shared" ref="U106:U169" si="23">S106-T106</f>
        <v>1922690.41585</v>
      </c>
      <c r="V106" s="84">
        <v>64250013.325900003</v>
      </c>
      <c r="W106" s="85">
        <f t="shared" si="16"/>
        <v>194352064.79725</v>
      </c>
    </row>
    <row r="107" spans="1:23" ht="24.9" customHeight="1" x14ac:dyDescent="0.25">
      <c r="A107" s="143"/>
      <c r="B107" s="145"/>
      <c r="C107" s="80">
        <v>7</v>
      </c>
      <c r="D107" s="84" t="s">
        <v>163</v>
      </c>
      <c r="E107" s="84">
        <v>182935604.845</v>
      </c>
      <c r="F107" s="84">
        <v>0</v>
      </c>
      <c r="G107" s="84">
        <v>5488068.1453</v>
      </c>
      <c r="H107" s="84">
        <v>0</v>
      </c>
      <c r="I107" s="84">
        <f t="shared" si="10"/>
        <v>5488068.1453</v>
      </c>
      <c r="J107" s="84">
        <v>87597214.323799998</v>
      </c>
      <c r="K107" s="85">
        <f t="shared" si="15"/>
        <v>276020887.31410003</v>
      </c>
      <c r="L107" s="79"/>
      <c r="M107" s="145"/>
      <c r="N107" s="91">
        <v>2</v>
      </c>
      <c r="O107" s="143"/>
      <c r="P107" s="92" t="s">
        <v>543</v>
      </c>
      <c r="Q107" s="84">
        <v>210783528.5124</v>
      </c>
      <c r="R107" s="84">
        <v>0</v>
      </c>
      <c r="S107" s="84">
        <v>6323505.8553999998</v>
      </c>
      <c r="T107" s="84">
        <f t="shared" si="13"/>
        <v>3161752.9276999999</v>
      </c>
      <c r="U107" s="84">
        <f t="shared" si="23"/>
        <v>3161752.9276999999</v>
      </c>
      <c r="V107" s="84">
        <v>76321514.303900003</v>
      </c>
      <c r="W107" s="85">
        <f t="shared" si="16"/>
        <v>290266795.74399996</v>
      </c>
    </row>
    <row r="108" spans="1:23" ht="24.9" customHeight="1" x14ac:dyDescent="0.25">
      <c r="A108" s="143"/>
      <c r="B108" s="145"/>
      <c r="C108" s="80">
        <v>8</v>
      </c>
      <c r="D108" s="84" t="s">
        <v>164</v>
      </c>
      <c r="E108" s="84">
        <v>184668161.59040001</v>
      </c>
      <c r="F108" s="84">
        <v>0</v>
      </c>
      <c r="G108" s="84">
        <v>5540044.8476999998</v>
      </c>
      <c r="H108" s="84">
        <v>0</v>
      </c>
      <c r="I108" s="84">
        <f t="shared" si="10"/>
        <v>5540044.8476999998</v>
      </c>
      <c r="J108" s="84">
        <v>82374527.930299997</v>
      </c>
      <c r="K108" s="85">
        <f t="shared" si="15"/>
        <v>272582734.36839998</v>
      </c>
      <c r="L108" s="79"/>
      <c r="M108" s="145"/>
      <c r="N108" s="91">
        <v>3</v>
      </c>
      <c r="O108" s="143"/>
      <c r="P108" s="92" t="s">
        <v>544</v>
      </c>
      <c r="Q108" s="84">
        <v>161552343.54209998</v>
      </c>
      <c r="R108" s="84">
        <v>0</v>
      </c>
      <c r="S108" s="84">
        <v>4846570.3063000003</v>
      </c>
      <c r="T108" s="84">
        <f t="shared" si="13"/>
        <v>2423285.1531500001</v>
      </c>
      <c r="U108" s="84">
        <f t="shared" si="23"/>
        <v>2423285.1531500001</v>
      </c>
      <c r="V108" s="84">
        <v>75159786.456400007</v>
      </c>
      <c r="W108" s="85">
        <f t="shared" si="16"/>
        <v>239135415.15165001</v>
      </c>
    </row>
    <row r="109" spans="1:23" ht="24.9" customHeight="1" x14ac:dyDescent="0.25">
      <c r="A109" s="143"/>
      <c r="B109" s="145"/>
      <c r="C109" s="80">
        <v>9</v>
      </c>
      <c r="D109" s="84" t="s">
        <v>165</v>
      </c>
      <c r="E109" s="84">
        <v>129893611.8585</v>
      </c>
      <c r="F109" s="84">
        <v>0</v>
      </c>
      <c r="G109" s="84">
        <v>3896808.3558</v>
      </c>
      <c r="H109" s="84">
        <v>0</v>
      </c>
      <c r="I109" s="84">
        <f t="shared" si="10"/>
        <v>3896808.3558</v>
      </c>
      <c r="J109" s="84">
        <v>68779985.750300005</v>
      </c>
      <c r="K109" s="85">
        <f t="shared" si="15"/>
        <v>202570405.96460003</v>
      </c>
      <c r="L109" s="79"/>
      <c r="M109" s="145"/>
      <c r="N109" s="91">
        <v>4</v>
      </c>
      <c r="O109" s="143"/>
      <c r="P109" s="92" t="s">
        <v>43</v>
      </c>
      <c r="Q109" s="84">
        <v>98381783.269800007</v>
      </c>
      <c r="R109" s="84">
        <v>0</v>
      </c>
      <c r="S109" s="84">
        <v>2951453.4981</v>
      </c>
      <c r="T109" s="84">
        <f t="shared" si="13"/>
        <v>1475726.74905</v>
      </c>
      <c r="U109" s="84">
        <f t="shared" si="23"/>
        <v>1475726.74905</v>
      </c>
      <c r="V109" s="84">
        <v>53841716.9595</v>
      </c>
      <c r="W109" s="85">
        <f t="shared" si="16"/>
        <v>153699226.97834998</v>
      </c>
    </row>
    <row r="110" spans="1:23" ht="24.9" customHeight="1" x14ac:dyDescent="0.25">
      <c r="A110" s="143"/>
      <c r="B110" s="145"/>
      <c r="C110" s="80">
        <v>10</v>
      </c>
      <c r="D110" s="84" t="s">
        <v>166</v>
      </c>
      <c r="E110" s="84">
        <v>148766094.64300001</v>
      </c>
      <c r="F110" s="84">
        <v>0</v>
      </c>
      <c r="G110" s="84">
        <v>4462982.8393000001</v>
      </c>
      <c r="H110" s="84">
        <v>0</v>
      </c>
      <c r="I110" s="84">
        <f t="shared" si="10"/>
        <v>4462982.8393000001</v>
      </c>
      <c r="J110" s="84">
        <v>79397945.640499994</v>
      </c>
      <c r="K110" s="85">
        <f t="shared" si="15"/>
        <v>232627023.12279999</v>
      </c>
      <c r="L110" s="79"/>
      <c r="M110" s="145"/>
      <c r="N110" s="91">
        <v>5</v>
      </c>
      <c r="O110" s="143"/>
      <c r="P110" s="92" t="s">
        <v>545</v>
      </c>
      <c r="Q110" s="84">
        <v>170702660.91229999</v>
      </c>
      <c r="R110" s="84">
        <v>0</v>
      </c>
      <c r="S110" s="84">
        <v>5121079.8273999998</v>
      </c>
      <c r="T110" s="84">
        <f t="shared" si="13"/>
        <v>2560539.9136999999</v>
      </c>
      <c r="U110" s="84">
        <f t="shared" si="23"/>
        <v>2560539.9136999999</v>
      </c>
      <c r="V110" s="84">
        <v>75824690.267000005</v>
      </c>
      <c r="W110" s="85">
        <f t="shared" si="16"/>
        <v>249087891.09299999</v>
      </c>
    </row>
    <row r="111" spans="1:23" ht="24.9" customHeight="1" x14ac:dyDescent="0.25">
      <c r="A111" s="143"/>
      <c r="B111" s="145"/>
      <c r="C111" s="80">
        <v>11</v>
      </c>
      <c r="D111" s="84" t="s">
        <v>167</v>
      </c>
      <c r="E111" s="84">
        <v>115110500.17210001</v>
      </c>
      <c r="F111" s="84">
        <v>0</v>
      </c>
      <c r="G111" s="84">
        <v>3453315.0052</v>
      </c>
      <c r="H111" s="84">
        <v>0</v>
      </c>
      <c r="I111" s="84">
        <f t="shared" si="10"/>
        <v>3453315.0052</v>
      </c>
      <c r="J111" s="84">
        <v>63096970.149599999</v>
      </c>
      <c r="K111" s="85">
        <f t="shared" si="15"/>
        <v>181660785.32690001</v>
      </c>
      <c r="L111" s="79"/>
      <c r="M111" s="145"/>
      <c r="N111" s="91">
        <v>6</v>
      </c>
      <c r="O111" s="143"/>
      <c r="P111" s="92" t="s">
        <v>546</v>
      </c>
      <c r="Q111" s="84">
        <v>146716766.0284</v>
      </c>
      <c r="R111" s="84">
        <v>0</v>
      </c>
      <c r="S111" s="84">
        <v>4401502.9808999998</v>
      </c>
      <c r="T111" s="84">
        <f t="shared" si="13"/>
        <v>2200751.4904499999</v>
      </c>
      <c r="U111" s="84">
        <f t="shared" si="23"/>
        <v>2200751.4904499999</v>
      </c>
      <c r="V111" s="84">
        <v>75572861.401899993</v>
      </c>
      <c r="W111" s="85">
        <f t="shared" si="16"/>
        <v>224490378.92074999</v>
      </c>
    </row>
    <row r="112" spans="1:23" ht="24.9" customHeight="1" x14ac:dyDescent="0.25">
      <c r="A112" s="143"/>
      <c r="B112" s="145"/>
      <c r="C112" s="80">
        <v>12</v>
      </c>
      <c r="D112" s="84" t="s">
        <v>168</v>
      </c>
      <c r="E112" s="84">
        <v>178260604.54170001</v>
      </c>
      <c r="F112" s="84">
        <v>0</v>
      </c>
      <c r="G112" s="84">
        <v>5347818.1363000004</v>
      </c>
      <c r="H112" s="84">
        <v>0</v>
      </c>
      <c r="I112" s="84">
        <f t="shared" ref="I112:I129" si="24">G112-H112</f>
        <v>5347818.1363000004</v>
      </c>
      <c r="J112" s="84">
        <v>88990415.354499996</v>
      </c>
      <c r="K112" s="85">
        <f t="shared" si="15"/>
        <v>272598838.03250003</v>
      </c>
      <c r="L112" s="79"/>
      <c r="M112" s="145"/>
      <c r="N112" s="91">
        <v>7</v>
      </c>
      <c r="O112" s="143"/>
      <c r="P112" s="92" t="s">
        <v>547</v>
      </c>
      <c r="Q112" s="84">
        <v>148297964.70700002</v>
      </c>
      <c r="R112" s="84">
        <v>0</v>
      </c>
      <c r="S112" s="84">
        <v>4448938.9412000002</v>
      </c>
      <c r="T112" s="84">
        <f t="shared" si="13"/>
        <v>2224469.4706000001</v>
      </c>
      <c r="U112" s="84">
        <f t="shared" si="23"/>
        <v>2224469.4706000001</v>
      </c>
      <c r="V112" s="84">
        <v>76209848.848800004</v>
      </c>
      <c r="W112" s="85">
        <f t="shared" si="16"/>
        <v>226732283.0264</v>
      </c>
    </row>
    <row r="113" spans="1:23" ht="24.9" customHeight="1" x14ac:dyDescent="0.25">
      <c r="A113" s="143"/>
      <c r="B113" s="145"/>
      <c r="C113" s="80">
        <v>13</v>
      </c>
      <c r="D113" s="84" t="s">
        <v>169</v>
      </c>
      <c r="E113" s="84">
        <v>146610840.00319999</v>
      </c>
      <c r="F113" s="84">
        <v>0</v>
      </c>
      <c r="G113" s="84">
        <v>4398325.2001</v>
      </c>
      <c r="H113" s="84">
        <v>0</v>
      </c>
      <c r="I113" s="84">
        <f t="shared" si="24"/>
        <v>4398325.2001</v>
      </c>
      <c r="J113" s="84">
        <v>67420371.594799995</v>
      </c>
      <c r="K113" s="85">
        <f t="shared" si="15"/>
        <v>218429536.79809999</v>
      </c>
      <c r="L113" s="79"/>
      <c r="M113" s="145"/>
      <c r="N113" s="91">
        <v>8</v>
      </c>
      <c r="O113" s="143"/>
      <c r="P113" s="92" t="s">
        <v>548</v>
      </c>
      <c r="Q113" s="84">
        <v>174875836.46959999</v>
      </c>
      <c r="R113" s="84">
        <v>0</v>
      </c>
      <c r="S113" s="84">
        <v>5246275.0941000003</v>
      </c>
      <c r="T113" s="84">
        <f t="shared" si="13"/>
        <v>2623137.5470500002</v>
      </c>
      <c r="U113" s="84">
        <f t="shared" si="23"/>
        <v>2623137.5470500002</v>
      </c>
      <c r="V113" s="84">
        <v>98888259.489700004</v>
      </c>
      <c r="W113" s="85">
        <f t="shared" si="16"/>
        <v>276387233.50634998</v>
      </c>
    </row>
    <row r="114" spans="1:23" ht="24.9" customHeight="1" x14ac:dyDescent="0.25">
      <c r="A114" s="143"/>
      <c r="B114" s="145"/>
      <c r="C114" s="80">
        <v>14</v>
      </c>
      <c r="D114" s="84" t="s">
        <v>170</v>
      </c>
      <c r="E114" s="84">
        <v>171195361.47289997</v>
      </c>
      <c r="F114" s="84">
        <v>0</v>
      </c>
      <c r="G114" s="84">
        <v>5135860.8442000002</v>
      </c>
      <c r="H114" s="84">
        <v>0</v>
      </c>
      <c r="I114" s="84">
        <f t="shared" si="24"/>
        <v>5135860.8442000002</v>
      </c>
      <c r="J114" s="84">
        <v>84267460.952500001</v>
      </c>
      <c r="K114" s="85">
        <f t="shared" si="15"/>
        <v>260598683.26959997</v>
      </c>
      <c r="L114" s="79"/>
      <c r="M114" s="145"/>
      <c r="N114" s="91">
        <v>9</v>
      </c>
      <c r="O114" s="143"/>
      <c r="P114" s="92" t="s">
        <v>549</v>
      </c>
      <c r="Q114" s="84">
        <v>126423764.7168</v>
      </c>
      <c r="R114" s="84">
        <v>0</v>
      </c>
      <c r="S114" s="84">
        <v>3792712.9415000002</v>
      </c>
      <c r="T114" s="84">
        <f t="shared" si="13"/>
        <v>1896356.4707500001</v>
      </c>
      <c r="U114" s="84">
        <f t="shared" si="23"/>
        <v>1896356.4707500001</v>
      </c>
      <c r="V114" s="84">
        <v>67474207.946600005</v>
      </c>
      <c r="W114" s="85">
        <f t="shared" si="16"/>
        <v>195794329.13415</v>
      </c>
    </row>
    <row r="115" spans="1:23" ht="24.9" customHeight="1" x14ac:dyDescent="0.25">
      <c r="A115" s="143"/>
      <c r="B115" s="145"/>
      <c r="C115" s="80">
        <v>15</v>
      </c>
      <c r="D115" s="84" t="s">
        <v>171</v>
      </c>
      <c r="E115" s="84">
        <v>219383069.2146</v>
      </c>
      <c r="F115" s="84">
        <v>0</v>
      </c>
      <c r="G115" s="84">
        <v>6581492.0763999997</v>
      </c>
      <c r="H115" s="84">
        <v>0</v>
      </c>
      <c r="I115" s="84">
        <f t="shared" si="24"/>
        <v>6581492.0763999997</v>
      </c>
      <c r="J115" s="84">
        <v>102253886.9075</v>
      </c>
      <c r="K115" s="85">
        <f t="shared" si="15"/>
        <v>328218448.19850004</v>
      </c>
      <c r="L115" s="79"/>
      <c r="M115" s="145"/>
      <c r="N115" s="91">
        <v>10</v>
      </c>
      <c r="O115" s="143"/>
      <c r="P115" s="92" t="s">
        <v>550</v>
      </c>
      <c r="Q115" s="84">
        <v>168121746.32819998</v>
      </c>
      <c r="R115" s="84">
        <v>0</v>
      </c>
      <c r="S115" s="84">
        <v>5043652.3898</v>
      </c>
      <c r="T115" s="84">
        <f t="shared" si="13"/>
        <v>2521826.1949</v>
      </c>
      <c r="U115" s="84">
        <f t="shared" si="23"/>
        <v>2521826.1949</v>
      </c>
      <c r="V115" s="84">
        <v>63919815.085299999</v>
      </c>
      <c r="W115" s="85">
        <f t="shared" si="16"/>
        <v>234563387.60839999</v>
      </c>
    </row>
    <row r="116" spans="1:23" ht="24.9" customHeight="1" x14ac:dyDescent="0.25">
      <c r="A116" s="143"/>
      <c r="B116" s="145"/>
      <c r="C116" s="80">
        <v>16</v>
      </c>
      <c r="D116" s="84" t="s">
        <v>172</v>
      </c>
      <c r="E116" s="84">
        <v>164467130.32479998</v>
      </c>
      <c r="F116" s="84">
        <v>0</v>
      </c>
      <c r="G116" s="84">
        <v>4934013.9096999997</v>
      </c>
      <c r="H116" s="84">
        <v>0</v>
      </c>
      <c r="I116" s="84">
        <f t="shared" si="24"/>
        <v>4934013.9096999997</v>
      </c>
      <c r="J116" s="84">
        <v>79982153.712099999</v>
      </c>
      <c r="K116" s="85">
        <f t="shared" si="15"/>
        <v>249383297.94659999</v>
      </c>
      <c r="L116" s="79"/>
      <c r="M116" s="145"/>
      <c r="N116" s="91">
        <v>11</v>
      </c>
      <c r="O116" s="143"/>
      <c r="P116" s="92" t="s">
        <v>551</v>
      </c>
      <c r="Q116" s="84">
        <v>133275043.3418</v>
      </c>
      <c r="R116" s="84">
        <v>0</v>
      </c>
      <c r="S116" s="84">
        <v>3998251.3002999998</v>
      </c>
      <c r="T116" s="84">
        <f t="shared" si="13"/>
        <v>1999125.6501499999</v>
      </c>
      <c r="U116" s="84">
        <f t="shared" si="23"/>
        <v>1999125.6501499999</v>
      </c>
      <c r="V116" s="84">
        <v>61684761.208899997</v>
      </c>
      <c r="W116" s="85">
        <f t="shared" si="16"/>
        <v>196958930.20085001</v>
      </c>
    </row>
    <row r="117" spans="1:23" ht="24.9" customHeight="1" x14ac:dyDescent="0.25">
      <c r="A117" s="143"/>
      <c r="B117" s="145"/>
      <c r="C117" s="80">
        <v>17</v>
      </c>
      <c r="D117" s="84" t="s">
        <v>173</v>
      </c>
      <c r="E117" s="84">
        <v>161766033.46719998</v>
      </c>
      <c r="F117" s="84">
        <v>0</v>
      </c>
      <c r="G117" s="84">
        <v>4852981.0039999997</v>
      </c>
      <c r="H117" s="84">
        <v>0</v>
      </c>
      <c r="I117" s="84">
        <f t="shared" si="24"/>
        <v>4852981.0039999997</v>
      </c>
      <c r="J117" s="84">
        <v>77942805.177699998</v>
      </c>
      <c r="K117" s="85">
        <f t="shared" si="15"/>
        <v>244561819.64889997</v>
      </c>
      <c r="L117" s="79"/>
      <c r="M117" s="145"/>
      <c r="N117" s="91">
        <v>12</v>
      </c>
      <c r="O117" s="143"/>
      <c r="P117" s="92" t="s">
        <v>552</v>
      </c>
      <c r="Q117" s="84">
        <v>118379268.53040001</v>
      </c>
      <c r="R117" s="84">
        <v>0</v>
      </c>
      <c r="S117" s="84">
        <v>3551378.0559</v>
      </c>
      <c r="T117" s="84">
        <f t="shared" si="13"/>
        <v>1775689.02795</v>
      </c>
      <c r="U117" s="84">
        <f t="shared" si="23"/>
        <v>1775689.02795</v>
      </c>
      <c r="V117" s="84">
        <v>58905047.443000004</v>
      </c>
      <c r="W117" s="85">
        <f t="shared" si="16"/>
        <v>179060005.00135002</v>
      </c>
    </row>
    <row r="118" spans="1:23" ht="24.9" customHeight="1" x14ac:dyDescent="0.25">
      <c r="A118" s="143"/>
      <c r="B118" s="145"/>
      <c r="C118" s="80">
        <v>18</v>
      </c>
      <c r="D118" s="84" t="s">
        <v>174</v>
      </c>
      <c r="E118" s="84">
        <v>227493144.9483</v>
      </c>
      <c r="F118" s="84">
        <v>0</v>
      </c>
      <c r="G118" s="84">
        <v>6824794.3483999996</v>
      </c>
      <c r="H118" s="84">
        <v>0</v>
      </c>
      <c r="I118" s="84">
        <f t="shared" si="24"/>
        <v>6824794.3483999996</v>
      </c>
      <c r="J118" s="84">
        <v>96904995.2861</v>
      </c>
      <c r="K118" s="85">
        <f t="shared" si="15"/>
        <v>331222934.58280003</v>
      </c>
      <c r="L118" s="79"/>
      <c r="M118" s="145"/>
      <c r="N118" s="91">
        <v>13</v>
      </c>
      <c r="O118" s="143"/>
      <c r="P118" s="92" t="s">
        <v>553</v>
      </c>
      <c r="Q118" s="84">
        <v>99049926.731299996</v>
      </c>
      <c r="R118" s="84">
        <v>0</v>
      </c>
      <c r="S118" s="84">
        <v>2971497.8018999998</v>
      </c>
      <c r="T118" s="84">
        <f t="shared" si="13"/>
        <v>1485748.9009499999</v>
      </c>
      <c r="U118" s="84">
        <f t="shared" si="23"/>
        <v>1485748.9009499999</v>
      </c>
      <c r="V118" s="84">
        <v>54244323.268700004</v>
      </c>
      <c r="W118" s="85">
        <f t="shared" si="16"/>
        <v>154779998.90095001</v>
      </c>
    </row>
    <row r="119" spans="1:23" ht="24.9" customHeight="1" x14ac:dyDescent="0.25">
      <c r="A119" s="143"/>
      <c r="B119" s="145"/>
      <c r="C119" s="80">
        <v>19</v>
      </c>
      <c r="D119" s="84" t="s">
        <v>175</v>
      </c>
      <c r="E119" s="84">
        <v>126613127.27530001</v>
      </c>
      <c r="F119" s="84">
        <v>0</v>
      </c>
      <c r="G119" s="84">
        <v>3798393.8182999999</v>
      </c>
      <c r="H119" s="84">
        <v>0</v>
      </c>
      <c r="I119" s="84">
        <f t="shared" si="24"/>
        <v>3798393.8182999999</v>
      </c>
      <c r="J119" s="84">
        <v>62637077.135600001</v>
      </c>
      <c r="K119" s="85">
        <f t="shared" si="15"/>
        <v>193048598.22920001</v>
      </c>
      <c r="L119" s="79"/>
      <c r="M119" s="145"/>
      <c r="N119" s="91">
        <v>14</v>
      </c>
      <c r="O119" s="143"/>
      <c r="P119" s="92" t="s">
        <v>554</v>
      </c>
      <c r="Q119" s="84">
        <v>98629907.379700005</v>
      </c>
      <c r="R119" s="84">
        <v>0</v>
      </c>
      <c r="S119" s="84">
        <v>2958897.2214000002</v>
      </c>
      <c r="T119" s="84">
        <f t="shared" si="13"/>
        <v>1479448.6107000001</v>
      </c>
      <c r="U119" s="84">
        <f t="shared" si="23"/>
        <v>1479448.6107000001</v>
      </c>
      <c r="V119" s="84">
        <v>54552421.054499999</v>
      </c>
      <c r="W119" s="85">
        <f t="shared" si="16"/>
        <v>154661777.0449</v>
      </c>
    </row>
    <row r="120" spans="1:23" ht="24.9" customHeight="1" x14ac:dyDescent="0.25">
      <c r="A120" s="143"/>
      <c r="B120" s="146"/>
      <c r="C120" s="80">
        <v>20</v>
      </c>
      <c r="D120" s="84" t="s">
        <v>176</v>
      </c>
      <c r="E120" s="84">
        <v>141676383.6304</v>
      </c>
      <c r="F120" s="84">
        <v>0</v>
      </c>
      <c r="G120" s="84">
        <v>4250291.5088999998</v>
      </c>
      <c r="H120" s="84">
        <v>0</v>
      </c>
      <c r="I120" s="84">
        <f t="shared" si="24"/>
        <v>4250291.5088999998</v>
      </c>
      <c r="J120" s="84">
        <v>73794462.597100005</v>
      </c>
      <c r="K120" s="85">
        <f t="shared" si="15"/>
        <v>219721137.73640001</v>
      </c>
      <c r="L120" s="79"/>
      <c r="M120" s="145"/>
      <c r="N120" s="91">
        <v>15</v>
      </c>
      <c r="O120" s="143"/>
      <c r="P120" s="92" t="s">
        <v>555</v>
      </c>
      <c r="Q120" s="84">
        <v>112618946.4966</v>
      </c>
      <c r="R120" s="84">
        <v>0</v>
      </c>
      <c r="S120" s="84">
        <v>3378568.3949000002</v>
      </c>
      <c r="T120" s="84">
        <f t="shared" si="13"/>
        <v>1689284.1974500001</v>
      </c>
      <c r="U120" s="84">
        <f t="shared" si="23"/>
        <v>1689284.1974500001</v>
      </c>
      <c r="V120" s="84">
        <v>59570823.640000001</v>
      </c>
      <c r="W120" s="85">
        <f t="shared" si="16"/>
        <v>173879054.33405</v>
      </c>
    </row>
    <row r="121" spans="1:23" ht="24.9" customHeight="1" x14ac:dyDescent="0.25">
      <c r="A121" s="80"/>
      <c r="B121" s="140" t="s">
        <v>898</v>
      </c>
      <c r="C121" s="141"/>
      <c r="D121" s="87"/>
      <c r="E121" s="87">
        <f>SUM(E101:E120)</f>
        <v>3321478123.7146001</v>
      </c>
      <c r="F121" s="87">
        <f t="shared" ref="F121:K121" si="25">SUM(F101:F120)</f>
        <v>0</v>
      </c>
      <c r="G121" s="87">
        <f t="shared" si="25"/>
        <v>99644343.711399972</v>
      </c>
      <c r="H121" s="87">
        <f t="shared" si="25"/>
        <v>0</v>
      </c>
      <c r="I121" s="87">
        <f t="shared" si="24"/>
        <v>99644343.711399972</v>
      </c>
      <c r="J121" s="87">
        <f t="shared" si="25"/>
        <v>1594726450.0653002</v>
      </c>
      <c r="K121" s="87">
        <f t="shared" si="25"/>
        <v>5015848917.4913006</v>
      </c>
      <c r="L121" s="79"/>
      <c r="M121" s="146"/>
      <c r="N121" s="91">
        <v>16</v>
      </c>
      <c r="O121" s="143"/>
      <c r="P121" s="92" t="s">
        <v>556</v>
      </c>
      <c r="Q121" s="84">
        <v>136307895.8937</v>
      </c>
      <c r="R121" s="84">
        <v>0</v>
      </c>
      <c r="S121" s="84">
        <v>4089236.8768000002</v>
      </c>
      <c r="T121" s="84">
        <f t="shared" si="13"/>
        <v>2044618.4384000001</v>
      </c>
      <c r="U121" s="84">
        <f t="shared" si="23"/>
        <v>2044618.4384000001</v>
      </c>
      <c r="V121" s="84">
        <v>62197288.200499997</v>
      </c>
      <c r="W121" s="85">
        <f t="shared" si="16"/>
        <v>200549802.53259999</v>
      </c>
    </row>
    <row r="122" spans="1:23" ht="24.9" customHeight="1" x14ac:dyDescent="0.25">
      <c r="A122" s="143">
        <v>6</v>
      </c>
      <c r="B122" s="144" t="s">
        <v>899</v>
      </c>
      <c r="C122" s="80">
        <v>1</v>
      </c>
      <c r="D122" s="84" t="s">
        <v>177</v>
      </c>
      <c r="E122" s="84">
        <v>160884053.80790001</v>
      </c>
      <c r="F122" s="84">
        <v>0</v>
      </c>
      <c r="G122" s="84">
        <v>4826521.6141999997</v>
      </c>
      <c r="H122" s="84">
        <f>G122/2</f>
        <v>2413260.8070999999</v>
      </c>
      <c r="I122" s="84">
        <f t="shared" si="24"/>
        <v>2413260.8070999999</v>
      </c>
      <c r="J122" s="84">
        <v>113706859.8284</v>
      </c>
      <c r="K122" s="85">
        <f t="shared" si="15"/>
        <v>277004174.44340003</v>
      </c>
      <c r="L122" s="79"/>
      <c r="M122" s="80"/>
      <c r="N122" s="141" t="s">
        <v>900</v>
      </c>
      <c r="O122" s="153"/>
      <c r="P122" s="87"/>
      <c r="Q122" s="87">
        <f t="shared" ref="Q122:R122" si="26">SUM(Q106:Q121)</f>
        <v>2232296743.9155998</v>
      </c>
      <c r="R122" s="87">
        <f t="shared" si="26"/>
        <v>0</v>
      </c>
      <c r="S122" s="87">
        <f>SUM(S106:S121)</f>
        <v>66968902.317600004</v>
      </c>
      <c r="T122" s="87">
        <f t="shared" ref="T122:U122" si="27">SUM(T106:T121)</f>
        <v>33484451.158800002</v>
      </c>
      <c r="U122" s="87">
        <f t="shared" si="27"/>
        <v>33484451.158800002</v>
      </c>
      <c r="V122" s="87">
        <f>SUM(V106:V121)</f>
        <v>1078617378.9005997</v>
      </c>
      <c r="W122" s="87">
        <f>SUM(W106:W121)</f>
        <v>3344398573.9749999</v>
      </c>
    </row>
    <row r="123" spans="1:23" ht="24.9" customHeight="1" x14ac:dyDescent="0.25">
      <c r="A123" s="143"/>
      <c r="B123" s="145"/>
      <c r="C123" s="80">
        <v>2</v>
      </c>
      <c r="D123" s="84" t="s">
        <v>178</v>
      </c>
      <c r="E123" s="84">
        <v>184695727.9102</v>
      </c>
      <c r="F123" s="84">
        <v>0</v>
      </c>
      <c r="G123" s="84">
        <v>5540871.8372999998</v>
      </c>
      <c r="H123" s="84">
        <f t="shared" ref="H123:H152" si="28">G123/2</f>
        <v>2770435.9186499999</v>
      </c>
      <c r="I123" s="84">
        <f t="shared" si="24"/>
        <v>2770435.9186499999</v>
      </c>
      <c r="J123" s="84">
        <v>126095909.4447</v>
      </c>
      <c r="K123" s="85">
        <f t="shared" si="15"/>
        <v>313562073.27355003</v>
      </c>
      <c r="L123" s="79"/>
      <c r="M123" s="144">
        <v>24</v>
      </c>
      <c r="N123" s="86">
        <v>1</v>
      </c>
      <c r="O123" s="144" t="s">
        <v>54</v>
      </c>
      <c r="P123" s="84" t="s">
        <v>557</v>
      </c>
      <c r="Q123" s="84">
        <v>191282556.92279997</v>
      </c>
      <c r="R123" s="84">
        <v>0</v>
      </c>
      <c r="S123" s="84">
        <v>5738476.7077000001</v>
      </c>
      <c r="T123" s="84">
        <v>0</v>
      </c>
      <c r="U123" s="84">
        <f t="shared" si="23"/>
        <v>5738476.7077000001</v>
      </c>
      <c r="V123" s="84">
        <v>449997789.28009999</v>
      </c>
      <c r="W123" s="85">
        <f t="shared" si="16"/>
        <v>647018822.91059995</v>
      </c>
    </row>
    <row r="124" spans="1:23" ht="24.9" customHeight="1" x14ac:dyDescent="0.25">
      <c r="A124" s="143"/>
      <c r="B124" s="145"/>
      <c r="C124" s="80">
        <v>3</v>
      </c>
      <c r="D124" s="94" t="s">
        <v>179</v>
      </c>
      <c r="E124" s="84">
        <v>122915203.10790001</v>
      </c>
      <c r="F124" s="84">
        <v>0</v>
      </c>
      <c r="G124" s="84">
        <v>3687456.0932</v>
      </c>
      <c r="H124" s="84">
        <f t="shared" si="28"/>
        <v>1843728.0466</v>
      </c>
      <c r="I124" s="84">
        <f t="shared" si="24"/>
        <v>1843728.0466</v>
      </c>
      <c r="J124" s="84">
        <v>98039236.841100007</v>
      </c>
      <c r="K124" s="85">
        <f t="shared" si="15"/>
        <v>222798167.99560001</v>
      </c>
      <c r="L124" s="79"/>
      <c r="M124" s="145"/>
      <c r="N124" s="86">
        <v>2</v>
      </c>
      <c r="O124" s="145"/>
      <c r="P124" s="94" t="s">
        <v>558</v>
      </c>
      <c r="Q124" s="84">
        <v>245868445.31130001</v>
      </c>
      <c r="R124" s="84">
        <v>0</v>
      </c>
      <c r="S124" s="84">
        <v>7376053.3592999997</v>
      </c>
      <c r="T124" s="84">
        <v>0</v>
      </c>
      <c r="U124" s="84">
        <f t="shared" si="23"/>
        <v>7376053.3592999997</v>
      </c>
      <c r="V124" s="84">
        <v>482591016.39819998</v>
      </c>
      <c r="W124" s="85">
        <f t="shared" si="16"/>
        <v>735835515.06879997</v>
      </c>
    </row>
    <row r="125" spans="1:23" ht="24.9" customHeight="1" x14ac:dyDescent="0.25">
      <c r="A125" s="143"/>
      <c r="B125" s="145"/>
      <c r="C125" s="80">
        <v>4</v>
      </c>
      <c r="D125" s="84" t="s">
        <v>180</v>
      </c>
      <c r="E125" s="84">
        <v>151559998.41190001</v>
      </c>
      <c r="F125" s="84">
        <v>0</v>
      </c>
      <c r="G125" s="84">
        <v>4546799.9523999998</v>
      </c>
      <c r="H125" s="84">
        <f t="shared" si="28"/>
        <v>2273399.9761999999</v>
      </c>
      <c r="I125" s="84">
        <f t="shared" si="24"/>
        <v>2273399.9761999999</v>
      </c>
      <c r="J125" s="84">
        <v>105838225.57889999</v>
      </c>
      <c r="K125" s="85">
        <f t="shared" si="15"/>
        <v>259671623.96700001</v>
      </c>
      <c r="L125" s="79"/>
      <c r="M125" s="145"/>
      <c r="N125" s="86">
        <v>3</v>
      </c>
      <c r="O125" s="145"/>
      <c r="P125" s="84" t="s">
        <v>559</v>
      </c>
      <c r="Q125" s="84">
        <v>396509754.12329996</v>
      </c>
      <c r="R125" s="84">
        <v>0</v>
      </c>
      <c r="S125" s="84">
        <v>11895292.6237</v>
      </c>
      <c r="T125" s="84">
        <v>0</v>
      </c>
      <c r="U125" s="84">
        <f t="shared" si="23"/>
        <v>11895292.6237</v>
      </c>
      <c r="V125" s="84">
        <v>568900416.38020003</v>
      </c>
      <c r="W125" s="85">
        <f t="shared" si="16"/>
        <v>977305463.12720001</v>
      </c>
    </row>
    <row r="126" spans="1:23" ht="24.9" customHeight="1" x14ac:dyDescent="0.25">
      <c r="A126" s="143"/>
      <c r="B126" s="145"/>
      <c r="C126" s="80">
        <v>5</v>
      </c>
      <c r="D126" s="84" t="s">
        <v>181</v>
      </c>
      <c r="E126" s="84">
        <v>159276344.7087</v>
      </c>
      <c r="F126" s="84">
        <v>0</v>
      </c>
      <c r="G126" s="84">
        <v>4778290.3413000004</v>
      </c>
      <c r="H126" s="84">
        <f t="shared" si="28"/>
        <v>2389145.1706500002</v>
      </c>
      <c r="I126" s="84">
        <f t="shared" si="24"/>
        <v>2389145.1706500002</v>
      </c>
      <c r="J126" s="84">
        <v>112961987.26729999</v>
      </c>
      <c r="K126" s="85">
        <f t="shared" si="15"/>
        <v>274627477.14665002</v>
      </c>
      <c r="L126" s="79"/>
      <c r="M126" s="145"/>
      <c r="N126" s="86">
        <v>4</v>
      </c>
      <c r="O126" s="145"/>
      <c r="P126" s="84" t="s">
        <v>560</v>
      </c>
      <c r="Q126" s="84">
        <v>154973262.4003</v>
      </c>
      <c r="R126" s="84">
        <v>0</v>
      </c>
      <c r="S126" s="84">
        <v>4649197.8720000004</v>
      </c>
      <c r="T126" s="84">
        <v>0</v>
      </c>
      <c r="U126" s="84">
        <f t="shared" si="23"/>
        <v>4649197.8720000004</v>
      </c>
      <c r="V126" s="84">
        <v>429384317.17369998</v>
      </c>
      <c r="W126" s="85">
        <f t="shared" si="16"/>
        <v>589006777.44599998</v>
      </c>
    </row>
    <row r="127" spans="1:23" ht="24.9" customHeight="1" x14ac:dyDescent="0.25">
      <c r="A127" s="143"/>
      <c r="B127" s="145"/>
      <c r="C127" s="80">
        <v>6</v>
      </c>
      <c r="D127" s="84" t="s">
        <v>182</v>
      </c>
      <c r="E127" s="84">
        <v>156593372.00389999</v>
      </c>
      <c r="F127" s="84">
        <v>0</v>
      </c>
      <c r="G127" s="84">
        <v>4697801.1601</v>
      </c>
      <c r="H127" s="84">
        <f t="shared" si="28"/>
        <v>2348900.58005</v>
      </c>
      <c r="I127" s="84">
        <f t="shared" si="24"/>
        <v>2348900.58005</v>
      </c>
      <c r="J127" s="84">
        <v>114011758.8643</v>
      </c>
      <c r="K127" s="85">
        <f t="shared" si="15"/>
        <v>272954031.44825</v>
      </c>
      <c r="L127" s="79"/>
      <c r="M127" s="145"/>
      <c r="N127" s="86">
        <v>5</v>
      </c>
      <c r="O127" s="145"/>
      <c r="P127" s="84" t="s">
        <v>561</v>
      </c>
      <c r="Q127" s="84">
        <v>130293160.6136</v>
      </c>
      <c r="R127" s="84">
        <v>0</v>
      </c>
      <c r="S127" s="84">
        <v>3908794.8184000002</v>
      </c>
      <c r="T127" s="84">
        <v>0</v>
      </c>
      <c r="U127" s="84">
        <f t="shared" si="23"/>
        <v>3908794.8184000002</v>
      </c>
      <c r="V127" s="84">
        <v>414727644.58990002</v>
      </c>
      <c r="W127" s="85">
        <f t="shared" si="16"/>
        <v>548929600.02190006</v>
      </c>
    </row>
    <row r="128" spans="1:23" ht="24.9" customHeight="1" x14ac:dyDescent="0.25">
      <c r="A128" s="143"/>
      <c r="B128" s="145"/>
      <c r="C128" s="80">
        <v>7</v>
      </c>
      <c r="D128" s="84" t="s">
        <v>183</v>
      </c>
      <c r="E128" s="84">
        <v>216344454.78240001</v>
      </c>
      <c r="F128" s="84">
        <v>0</v>
      </c>
      <c r="G128" s="84">
        <v>6490333.6435000002</v>
      </c>
      <c r="H128" s="84">
        <f t="shared" si="28"/>
        <v>3245166.8217500001</v>
      </c>
      <c r="I128" s="84">
        <f t="shared" si="24"/>
        <v>3245166.8217500001</v>
      </c>
      <c r="J128" s="84">
        <v>133243080.1674</v>
      </c>
      <c r="K128" s="85">
        <f t="shared" si="15"/>
        <v>352832701.77155</v>
      </c>
      <c r="L128" s="79"/>
      <c r="M128" s="145"/>
      <c r="N128" s="86">
        <v>6</v>
      </c>
      <c r="O128" s="145"/>
      <c r="P128" s="84" t="s">
        <v>562</v>
      </c>
      <c r="Q128" s="84">
        <v>145662946.61000001</v>
      </c>
      <c r="R128" s="84">
        <v>0</v>
      </c>
      <c r="S128" s="84">
        <v>4369888.3982999995</v>
      </c>
      <c r="T128" s="84">
        <v>0</v>
      </c>
      <c r="U128" s="84">
        <f t="shared" si="23"/>
        <v>4369888.3982999995</v>
      </c>
      <c r="V128" s="84">
        <v>418178078.07550001</v>
      </c>
      <c r="W128" s="85">
        <f t="shared" si="16"/>
        <v>568210913.08380008</v>
      </c>
    </row>
    <row r="129" spans="1:23" ht="24.9" customHeight="1" x14ac:dyDescent="0.25">
      <c r="A129" s="143"/>
      <c r="B129" s="146"/>
      <c r="C129" s="80">
        <v>8</v>
      </c>
      <c r="D129" s="84" t="s">
        <v>184</v>
      </c>
      <c r="E129" s="84">
        <v>199694018.78870001</v>
      </c>
      <c r="F129" s="84">
        <v>0</v>
      </c>
      <c r="G129" s="84">
        <v>5990820.5636999998</v>
      </c>
      <c r="H129" s="84">
        <f t="shared" si="28"/>
        <v>2995410.2818499999</v>
      </c>
      <c r="I129" s="84">
        <f t="shared" si="24"/>
        <v>2995410.2818499999</v>
      </c>
      <c r="J129" s="84">
        <v>138176570.47960001</v>
      </c>
      <c r="K129" s="85">
        <f t="shared" si="15"/>
        <v>340865999.55015004</v>
      </c>
      <c r="L129" s="79"/>
      <c r="M129" s="145"/>
      <c r="N129" s="86">
        <v>7</v>
      </c>
      <c r="O129" s="145"/>
      <c r="P129" s="84" t="s">
        <v>563</v>
      </c>
      <c r="Q129" s="84">
        <v>133740839.04960001</v>
      </c>
      <c r="R129" s="84">
        <v>0</v>
      </c>
      <c r="S129" s="84">
        <v>4012225.1715000002</v>
      </c>
      <c r="T129" s="84">
        <v>0</v>
      </c>
      <c r="U129" s="84">
        <f t="shared" si="23"/>
        <v>4012225.1715000002</v>
      </c>
      <c r="V129" s="84">
        <v>409500160.07139999</v>
      </c>
      <c r="W129" s="85">
        <f t="shared" si="16"/>
        <v>547253224.29250002</v>
      </c>
    </row>
    <row r="130" spans="1:23" ht="24.9" customHeight="1" x14ac:dyDescent="0.25">
      <c r="A130" s="80"/>
      <c r="B130" s="140" t="s">
        <v>901</v>
      </c>
      <c r="C130" s="141"/>
      <c r="D130" s="87"/>
      <c r="E130" s="87">
        <f>SUM(E122:E129)</f>
        <v>1351963173.5216002</v>
      </c>
      <c r="F130" s="87">
        <f t="shared" ref="F130:I130" si="29">SUM(F122:F129)</f>
        <v>0</v>
      </c>
      <c r="G130" s="87">
        <f t="shared" si="29"/>
        <v>40558895.205699995</v>
      </c>
      <c r="H130" s="87">
        <f t="shared" si="29"/>
        <v>20279447.602849998</v>
      </c>
      <c r="I130" s="87">
        <f t="shared" si="29"/>
        <v>20279447.602849998</v>
      </c>
      <c r="J130" s="87">
        <f>SUM(J122:J129)</f>
        <v>942073628.47169995</v>
      </c>
      <c r="K130" s="87">
        <f>SUM(K122:K129)</f>
        <v>2314316249.5961499</v>
      </c>
      <c r="L130" s="79"/>
      <c r="M130" s="145"/>
      <c r="N130" s="86">
        <v>8</v>
      </c>
      <c r="O130" s="145"/>
      <c r="P130" s="84" t="s">
        <v>564</v>
      </c>
      <c r="Q130" s="84">
        <v>161344094.33249998</v>
      </c>
      <c r="R130" s="84">
        <v>0</v>
      </c>
      <c r="S130" s="84">
        <v>4840322.83</v>
      </c>
      <c r="T130" s="84">
        <v>0</v>
      </c>
      <c r="U130" s="84">
        <f t="shared" si="23"/>
        <v>4840322.83</v>
      </c>
      <c r="V130" s="84">
        <v>424966988.79619998</v>
      </c>
      <c r="W130" s="85">
        <f t="shared" si="16"/>
        <v>591151405.95869994</v>
      </c>
    </row>
    <row r="131" spans="1:23" ht="24.9" customHeight="1" x14ac:dyDescent="0.25">
      <c r="A131" s="143">
        <v>7</v>
      </c>
      <c r="B131" s="144" t="s">
        <v>902</v>
      </c>
      <c r="C131" s="80">
        <v>1</v>
      </c>
      <c r="D131" s="84" t="s">
        <v>185</v>
      </c>
      <c r="E131" s="84">
        <v>159119884.75510001</v>
      </c>
      <c r="F131" s="84">
        <f>-6066891.24</f>
        <v>-6066891.2400000002</v>
      </c>
      <c r="G131" s="84">
        <v>4773596.5427000001</v>
      </c>
      <c r="H131" s="84">
        <f t="shared" si="28"/>
        <v>2386798.2713500001</v>
      </c>
      <c r="I131" s="84">
        <f t="shared" ref="I131:I194" si="30">G131-H131</f>
        <v>2386798.2713500001</v>
      </c>
      <c r="J131" s="84">
        <v>70881838.470899999</v>
      </c>
      <c r="K131" s="85">
        <f t="shared" si="15"/>
        <v>226321630.25735</v>
      </c>
      <c r="L131" s="79"/>
      <c r="M131" s="145"/>
      <c r="N131" s="86">
        <v>9</v>
      </c>
      <c r="O131" s="145"/>
      <c r="P131" s="84" t="s">
        <v>565</v>
      </c>
      <c r="Q131" s="84">
        <v>107735352.5994</v>
      </c>
      <c r="R131" s="84">
        <v>0</v>
      </c>
      <c r="S131" s="84">
        <v>3232060.5780000002</v>
      </c>
      <c r="T131" s="84">
        <v>0</v>
      </c>
      <c r="U131" s="84">
        <f t="shared" si="23"/>
        <v>3232060.5780000002</v>
      </c>
      <c r="V131" s="84">
        <v>400205174.1092</v>
      </c>
      <c r="W131" s="85">
        <f t="shared" si="16"/>
        <v>511172587.28659999</v>
      </c>
    </row>
    <row r="132" spans="1:23" ht="24.9" customHeight="1" x14ac:dyDescent="0.25">
      <c r="A132" s="143"/>
      <c r="B132" s="145"/>
      <c r="C132" s="80">
        <v>2</v>
      </c>
      <c r="D132" s="84" t="s">
        <v>186</v>
      </c>
      <c r="E132" s="84">
        <v>140399222.21160001</v>
      </c>
      <c r="F132" s="84">
        <f t="shared" ref="F132:F153" si="31">-6066891.24</f>
        <v>-6066891.2400000002</v>
      </c>
      <c r="G132" s="84">
        <v>4211976.6662999997</v>
      </c>
      <c r="H132" s="84">
        <f t="shared" si="28"/>
        <v>2105988.3331499998</v>
      </c>
      <c r="I132" s="84">
        <f t="shared" si="30"/>
        <v>2105988.3331499998</v>
      </c>
      <c r="J132" s="84">
        <v>61669583.816</v>
      </c>
      <c r="K132" s="85">
        <f t="shared" si="15"/>
        <v>198107903.12075001</v>
      </c>
      <c r="L132" s="79"/>
      <c r="M132" s="145"/>
      <c r="N132" s="86">
        <v>10</v>
      </c>
      <c r="O132" s="145"/>
      <c r="P132" s="84" t="s">
        <v>566</v>
      </c>
      <c r="Q132" s="84">
        <v>183699623.25459999</v>
      </c>
      <c r="R132" s="84">
        <v>0</v>
      </c>
      <c r="S132" s="84">
        <v>5510988.6975999996</v>
      </c>
      <c r="T132" s="84">
        <v>0</v>
      </c>
      <c r="U132" s="84">
        <f t="shared" si="23"/>
        <v>5510988.6975999996</v>
      </c>
      <c r="V132" s="84">
        <v>445336192.71939999</v>
      </c>
      <c r="W132" s="85">
        <f t="shared" si="16"/>
        <v>634546804.67159998</v>
      </c>
    </row>
    <row r="133" spans="1:23" ht="24.9" customHeight="1" x14ac:dyDescent="0.25">
      <c r="A133" s="143"/>
      <c r="B133" s="145"/>
      <c r="C133" s="80">
        <v>3</v>
      </c>
      <c r="D133" s="84" t="s">
        <v>187</v>
      </c>
      <c r="E133" s="84">
        <v>135948188.78419998</v>
      </c>
      <c r="F133" s="84">
        <f t="shared" si="31"/>
        <v>-6066891.2400000002</v>
      </c>
      <c r="G133" s="84">
        <v>4078445.6634999998</v>
      </c>
      <c r="H133" s="84">
        <f t="shared" si="28"/>
        <v>2039222.8317499999</v>
      </c>
      <c r="I133" s="84">
        <f t="shared" si="30"/>
        <v>2039222.8317499999</v>
      </c>
      <c r="J133" s="84">
        <v>58942213.232199997</v>
      </c>
      <c r="K133" s="85">
        <f t="shared" si="15"/>
        <v>190862733.60814998</v>
      </c>
      <c r="L133" s="79"/>
      <c r="M133" s="145"/>
      <c r="N133" s="86">
        <v>11</v>
      </c>
      <c r="O133" s="145"/>
      <c r="P133" s="84" t="s">
        <v>567</v>
      </c>
      <c r="Q133" s="84">
        <v>158799236.699</v>
      </c>
      <c r="R133" s="84">
        <v>0</v>
      </c>
      <c r="S133" s="84">
        <v>4763977.1009999998</v>
      </c>
      <c r="T133" s="84">
        <v>0</v>
      </c>
      <c r="U133" s="84">
        <f t="shared" si="23"/>
        <v>4763977.1009999998</v>
      </c>
      <c r="V133" s="84">
        <v>428661690.46499997</v>
      </c>
      <c r="W133" s="85">
        <f t="shared" si="16"/>
        <v>592224904.26499999</v>
      </c>
    </row>
    <row r="134" spans="1:23" ht="24.9" customHeight="1" x14ac:dyDescent="0.25">
      <c r="A134" s="143"/>
      <c r="B134" s="145"/>
      <c r="C134" s="80">
        <v>4</v>
      </c>
      <c r="D134" s="84" t="s">
        <v>188</v>
      </c>
      <c r="E134" s="84">
        <v>161164800.79880002</v>
      </c>
      <c r="F134" s="84">
        <f t="shared" si="31"/>
        <v>-6066891.2400000002</v>
      </c>
      <c r="G134" s="84">
        <v>4834944.0240000002</v>
      </c>
      <c r="H134" s="84">
        <f t="shared" si="28"/>
        <v>2417472.0120000001</v>
      </c>
      <c r="I134" s="84">
        <f t="shared" si="30"/>
        <v>2417472.0120000001</v>
      </c>
      <c r="J134" s="84">
        <v>74493372.639300004</v>
      </c>
      <c r="K134" s="85">
        <f t="shared" si="15"/>
        <v>232008754.2101</v>
      </c>
      <c r="L134" s="79"/>
      <c r="M134" s="145"/>
      <c r="N134" s="86">
        <v>12</v>
      </c>
      <c r="O134" s="145"/>
      <c r="P134" s="84" t="s">
        <v>568</v>
      </c>
      <c r="Q134" s="84">
        <v>218341074.14119998</v>
      </c>
      <c r="R134" s="84">
        <v>0</v>
      </c>
      <c r="S134" s="84">
        <v>6550232.2242000001</v>
      </c>
      <c r="T134" s="84">
        <v>0</v>
      </c>
      <c r="U134" s="84">
        <f t="shared" si="23"/>
        <v>6550232.2242000001</v>
      </c>
      <c r="V134" s="84">
        <v>461001489.34299999</v>
      </c>
      <c r="W134" s="85">
        <f t="shared" si="16"/>
        <v>685892795.70840001</v>
      </c>
    </row>
    <row r="135" spans="1:23" ht="24.9" customHeight="1" x14ac:dyDescent="0.25">
      <c r="A135" s="143"/>
      <c r="B135" s="145"/>
      <c r="C135" s="80">
        <v>5</v>
      </c>
      <c r="D135" s="84" t="s">
        <v>189</v>
      </c>
      <c r="E135" s="84">
        <v>209166818.83419999</v>
      </c>
      <c r="F135" s="84">
        <f t="shared" si="31"/>
        <v>-6066891.2400000002</v>
      </c>
      <c r="G135" s="84">
        <v>6275004.5650000004</v>
      </c>
      <c r="H135" s="84">
        <f t="shared" si="28"/>
        <v>3137502.2825000002</v>
      </c>
      <c r="I135" s="84">
        <f t="shared" si="30"/>
        <v>3137502.2825000002</v>
      </c>
      <c r="J135" s="84">
        <v>97061281.006899998</v>
      </c>
      <c r="K135" s="85">
        <f t="shared" si="15"/>
        <v>303298710.8836</v>
      </c>
      <c r="L135" s="79"/>
      <c r="M135" s="145"/>
      <c r="N135" s="86">
        <v>13</v>
      </c>
      <c r="O135" s="145"/>
      <c r="P135" s="84" t="s">
        <v>569</v>
      </c>
      <c r="Q135" s="84">
        <v>236230934.206</v>
      </c>
      <c r="R135" s="84">
        <v>0</v>
      </c>
      <c r="S135" s="84">
        <v>7086928.0262000002</v>
      </c>
      <c r="T135" s="84">
        <v>0</v>
      </c>
      <c r="U135" s="84">
        <f t="shared" si="23"/>
        <v>7086928.0262000002</v>
      </c>
      <c r="V135" s="84">
        <v>479870334.11000001</v>
      </c>
      <c r="W135" s="85">
        <f t="shared" si="16"/>
        <v>723188196.34220004</v>
      </c>
    </row>
    <row r="136" spans="1:23" ht="24.9" customHeight="1" x14ac:dyDescent="0.25">
      <c r="A136" s="143"/>
      <c r="B136" s="145"/>
      <c r="C136" s="80">
        <v>6</v>
      </c>
      <c r="D136" s="84" t="s">
        <v>190</v>
      </c>
      <c r="E136" s="84">
        <v>170891912.6024</v>
      </c>
      <c r="F136" s="84">
        <f t="shared" si="31"/>
        <v>-6066891.2400000002</v>
      </c>
      <c r="G136" s="84">
        <v>5126757.3781000003</v>
      </c>
      <c r="H136" s="84">
        <f t="shared" si="28"/>
        <v>2563378.6890500002</v>
      </c>
      <c r="I136" s="84">
        <f t="shared" si="30"/>
        <v>2563378.6890500002</v>
      </c>
      <c r="J136" s="84">
        <v>72730861.379199997</v>
      </c>
      <c r="K136" s="85">
        <f t="shared" ref="K136:K199" si="32">E136+F136+G136-H136+J136</f>
        <v>240119261.43065</v>
      </c>
      <c r="L136" s="79"/>
      <c r="M136" s="145"/>
      <c r="N136" s="86">
        <v>14</v>
      </c>
      <c r="O136" s="145"/>
      <c r="P136" s="84" t="s">
        <v>570</v>
      </c>
      <c r="Q136" s="84">
        <v>127166764.4664</v>
      </c>
      <c r="R136" s="84">
        <v>0</v>
      </c>
      <c r="S136" s="84">
        <v>3815002.9339999999</v>
      </c>
      <c r="T136" s="84">
        <v>0</v>
      </c>
      <c r="U136" s="84">
        <f t="shared" si="23"/>
        <v>3815002.9339999999</v>
      </c>
      <c r="V136" s="84">
        <v>413575367.59469998</v>
      </c>
      <c r="W136" s="85">
        <f t="shared" ref="W136:W199" si="33">Q136+R136+S136-T136+V136</f>
        <v>544557134.99510002</v>
      </c>
    </row>
    <row r="137" spans="1:23" ht="24.9" customHeight="1" x14ac:dyDescent="0.25">
      <c r="A137" s="143"/>
      <c r="B137" s="145"/>
      <c r="C137" s="80">
        <v>7</v>
      </c>
      <c r="D137" s="84" t="s">
        <v>191</v>
      </c>
      <c r="E137" s="84">
        <v>162106931.60119998</v>
      </c>
      <c r="F137" s="84">
        <f t="shared" si="31"/>
        <v>-6066891.2400000002</v>
      </c>
      <c r="G137" s="84">
        <v>4863207.9479999999</v>
      </c>
      <c r="H137" s="84">
        <f t="shared" si="28"/>
        <v>2431603.9739999999</v>
      </c>
      <c r="I137" s="84">
        <f t="shared" si="30"/>
        <v>2431603.9739999999</v>
      </c>
      <c r="J137" s="84">
        <v>68666704.083299994</v>
      </c>
      <c r="K137" s="85">
        <f t="shared" si="32"/>
        <v>227138348.41849998</v>
      </c>
      <c r="L137" s="79"/>
      <c r="M137" s="145"/>
      <c r="N137" s="86">
        <v>15</v>
      </c>
      <c r="O137" s="145"/>
      <c r="P137" s="84" t="s">
        <v>571</v>
      </c>
      <c r="Q137" s="84">
        <v>153447124.58829999</v>
      </c>
      <c r="R137" s="84">
        <v>0</v>
      </c>
      <c r="S137" s="84">
        <v>4603413.7375999996</v>
      </c>
      <c r="T137" s="84">
        <v>0</v>
      </c>
      <c r="U137" s="84">
        <f t="shared" si="23"/>
        <v>4603413.7375999996</v>
      </c>
      <c r="V137" s="84">
        <v>429319469.78689998</v>
      </c>
      <c r="W137" s="85">
        <f t="shared" si="33"/>
        <v>587370008.1128</v>
      </c>
    </row>
    <row r="138" spans="1:23" ht="24.9" customHeight="1" x14ac:dyDescent="0.25">
      <c r="A138" s="143"/>
      <c r="B138" s="145"/>
      <c r="C138" s="80">
        <v>8</v>
      </c>
      <c r="D138" s="84" t="s">
        <v>192</v>
      </c>
      <c r="E138" s="84">
        <v>139306997.25279999</v>
      </c>
      <c r="F138" s="84">
        <f t="shared" si="31"/>
        <v>-6066891.2400000002</v>
      </c>
      <c r="G138" s="84">
        <v>4179209.9175999998</v>
      </c>
      <c r="H138" s="84">
        <f t="shared" si="28"/>
        <v>2089604.9587999999</v>
      </c>
      <c r="I138" s="84">
        <f t="shared" si="30"/>
        <v>2089604.9587999999</v>
      </c>
      <c r="J138" s="84">
        <v>62632407.571500003</v>
      </c>
      <c r="K138" s="85">
        <f t="shared" si="32"/>
        <v>197962118.5431</v>
      </c>
      <c r="L138" s="79"/>
      <c r="M138" s="145"/>
      <c r="N138" s="86">
        <v>16</v>
      </c>
      <c r="O138" s="145"/>
      <c r="P138" s="84" t="s">
        <v>572</v>
      </c>
      <c r="Q138" s="84">
        <v>229721873.97130001</v>
      </c>
      <c r="R138" s="84">
        <v>0</v>
      </c>
      <c r="S138" s="84">
        <v>6891656.2191000003</v>
      </c>
      <c r="T138" s="84">
        <v>0</v>
      </c>
      <c r="U138" s="84">
        <f t="shared" si="23"/>
        <v>6891656.2191000003</v>
      </c>
      <c r="V138" s="84">
        <v>475161774.08310002</v>
      </c>
      <c r="W138" s="85">
        <f t="shared" si="33"/>
        <v>711775304.27349997</v>
      </c>
    </row>
    <row r="139" spans="1:23" ht="24.9" customHeight="1" x14ac:dyDescent="0.25">
      <c r="A139" s="143"/>
      <c r="B139" s="145"/>
      <c r="C139" s="80">
        <v>9</v>
      </c>
      <c r="D139" s="84" t="s">
        <v>193</v>
      </c>
      <c r="E139" s="84">
        <v>175980667.38549998</v>
      </c>
      <c r="F139" s="84">
        <f t="shared" si="31"/>
        <v>-6066891.2400000002</v>
      </c>
      <c r="G139" s="84">
        <v>5279420.0215999996</v>
      </c>
      <c r="H139" s="84">
        <f t="shared" si="28"/>
        <v>2639710.0107999998</v>
      </c>
      <c r="I139" s="84">
        <f t="shared" si="30"/>
        <v>2639710.0107999998</v>
      </c>
      <c r="J139" s="84">
        <v>77546288.736300007</v>
      </c>
      <c r="K139" s="85">
        <f t="shared" si="32"/>
        <v>250099774.8926</v>
      </c>
      <c r="L139" s="79"/>
      <c r="M139" s="145"/>
      <c r="N139" s="86">
        <v>17</v>
      </c>
      <c r="O139" s="145"/>
      <c r="P139" s="84" t="s">
        <v>573</v>
      </c>
      <c r="Q139" s="84">
        <v>222903499.94499999</v>
      </c>
      <c r="R139" s="84">
        <v>0</v>
      </c>
      <c r="S139" s="84">
        <v>6687104.9983999999</v>
      </c>
      <c r="T139" s="84">
        <v>0</v>
      </c>
      <c r="U139" s="84">
        <f t="shared" si="23"/>
        <v>6687104.9983999999</v>
      </c>
      <c r="V139" s="84">
        <v>470081868.2586</v>
      </c>
      <c r="W139" s="85">
        <f t="shared" si="33"/>
        <v>699672473.20200002</v>
      </c>
    </row>
    <row r="140" spans="1:23" ht="24.9" customHeight="1" x14ac:dyDescent="0.25">
      <c r="A140" s="143"/>
      <c r="B140" s="145"/>
      <c r="C140" s="80">
        <v>10</v>
      </c>
      <c r="D140" s="84" t="s">
        <v>194</v>
      </c>
      <c r="E140" s="84">
        <v>166497661.31569999</v>
      </c>
      <c r="F140" s="84">
        <f t="shared" si="31"/>
        <v>-6066891.2400000002</v>
      </c>
      <c r="G140" s="84">
        <v>4994929.8394999998</v>
      </c>
      <c r="H140" s="84">
        <f t="shared" si="28"/>
        <v>2497464.9197499999</v>
      </c>
      <c r="I140" s="84">
        <f t="shared" si="30"/>
        <v>2497464.9197499999</v>
      </c>
      <c r="J140" s="84">
        <v>77684998.168899998</v>
      </c>
      <c r="K140" s="85">
        <f t="shared" si="32"/>
        <v>240613233.16434997</v>
      </c>
      <c r="L140" s="79"/>
      <c r="M140" s="145"/>
      <c r="N140" s="86">
        <v>18</v>
      </c>
      <c r="O140" s="145"/>
      <c r="P140" s="84" t="s">
        <v>574</v>
      </c>
      <c r="Q140" s="84">
        <v>227603114.46220002</v>
      </c>
      <c r="R140" s="84">
        <v>0</v>
      </c>
      <c r="S140" s="84">
        <v>6828093.4338999996</v>
      </c>
      <c r="T140" s="84">
        <v>0</v>
      </c>
      <c r="U140" s="84">
        <f t="shared" si="23"/>
        <v>6828093.4338999996</v>
      </c>
      <c r="V140" s="84">
        <v>473489700.20990002</v>
      </c>
      <c r="W140" s="85">
        <f t="shared" si="33"/>
        <v>707920908.10600007</v>
      </c>
    </row>
    <row r="141" spans="1:23" ht="24.9" customHeight="1" x14ac:dyDescent="0.25">
      <c r="A141" s="143"/>
      <c r="B141" s="145"/>
      <c r="C141" s="80">
        <v>11</v>
      </c>
      <c r="D141" s="84" t="s">
        <v>195</v>
      </c>
      <c r="E141" s="84">
        <v>190628710.21530002</v>
      </c>
      <c r="F141" s="84">
        <f t="shared" si="31"/>
        <v>-6066891.2400000002</v>
      </c>
      <c r="G141" s="84">
        <v>5718861.3064999999</v>
      </c>
      <c r="H141" s="84">
        <f t="shared" si="28"/>
        <v>2859430.65325</v>
      </c>
      <c r="I141" s="84">
        <f t="shared" si="30"/>
        <v>2859430.65325</v>
      </c>
      <c r="J141" s="84">
        <v>81032780.858500004</v>
      </c>
      <c r="K141" s="85">
        <f t="shared" si="32"/>
        <v>268454030.48705</v>
      </c>
      <c r="L141" s="79"/>
      <c r="M141" s="145"/>
      <c r="N141" s="86">
        <v>19</v>
      </c>
      <c r="O141" s="145"/>
      <c r="P141" s="84" t="s">
        <v>575</v>
      </c>
      <c r="Q141" s="84">
        <v>176029727.08830002</v>
      </c>
      <c r="R141" s="84">
        <v>0</v>
      </c>
      <c r="S141" s="84">
        <v>5280891.8125999998</v>
      </c>
      <c r="T141" s="84">
        <v>0</v>
      </c>
      <c r="U141" s="84">
        <f t="shared" si="23"/>
        <v>5280891.8125999998</v>
      </c>
      <c r="V141" s="84">
        <v>441671442.98250002</v>
      </c>
      <c r="W141" s="85">
        <f t="shared" si="33"/>
        <v>622982061.88339996</v>
      </c>
    </row>
    <row r="142" spans="1:23" ht="24.9" customHeight="1" x14ac:dyDescent="0.25">
      <c r="A142" s="143"/>
      <c r="B142" s="145"/>
      <c r="C142" s="80">
        <v>12</v>
      </c>
      <c r="D142" s="84" t="s">
        <v>196</v>
      </c>
      <c r="E142" s="84">
        <v>146391621.22400001</v>
      </c>
      <c r="F142" s="84">
        <f t="shared" si="31"/>
        <v>-6066891.2400000002</v>
      </c>
      <c r="G142" s="84">
        <v>4391748.6366999997</v>
      </c>
      <c r="H142" s="84">
        <f t="shared" si="28"/>
        <v>2195874.3183499998</v>
      </c>
      <c r="I142" s="84">
        <f t="shared" si="30"/>
        <v>2195874.3183499998</v>
      </c>
      <c r="J142" s="84">
        <v>69454178.1787</v>
      </c>
      <c r="K142" s="85">
        <f t="shared" si="32"/>
        <v>211974782.48105001</v>
      </c>
      <c r="L142" s="79"/>
      <c r="M142" s="146"/>
      <c r="N142" s="86">
        <v>20</v>
      </c>
      <c r="O142" s="146"/>
      <c r="P142" s="84" t="s">
        <v>576</v>
      </c>
      <c r="Q142" s="84">
        <v>201355609.2198</v>
      </c>
      <c r="R142" s="84">
        <v>0</v>
      </c>
      <c r="S142" s="84">
        <v>6040668.2766000004</v>
      </c>
      <c r="T142" s="84">
        <v>0</v>
      </c>
      <c r="U142" s="84">
        <f t="shared" si="23"/>
        <v>6040668.2766000004</v>
      </c>
      <c r="V142" s="84">
        <v>456400523.63489997</v>
      </c>
      <c r="W142" s="85">
        <f t="shared" si="33"/>
        <v>663796801.13129997</v>
      </c>
    </row>
    <row r="143" spans="1:23" ht="24.9" customHeight="1" x14ac:dyDescent="0.25">
      <c r="A143" s="143"/>
      <c r="B143" s="145"/>
      <c r="C143" s="80">
        <v>13</v>
      </c>
      <c r="D143" s="84" t="s">
        <v>197</v>
      </c>
      <c r="E143" s="84">
        <v>175850745.40309998</v>
      </c>
      <c r="F143" s="84">
        <f t="shared" si="31"/>
        <v>-6066891.2400000002</v>
      </c>
      <c r="G143" s="84">
        <v>5275522.3620999996</v>
      </c>
      <c r="H143" s="84">
        <f t="shared" si="28"/>
        <v>2637761.1810499998</v>
      </c>
      <c r="I143" s="84">
        <f t="shared" si="30"/>
        <v>2637761.1810499998</v>
      </c>
      <c r="J143" s="84">
        <v>88113795.614899993</v>
      </c>
      <c r="K143" s="85">
        <f t="shared" si="32"/>
        <v>260535410.95904997</v>
      </c>
      <c r="L143" s="79"/>
      <c r="M143" s="80"/>
      <c r="N143" s="141" t="s">
        <v>903</v>
      </c>
      <c r="O143" s="153"/>
      <c r="P143" s="87"/>
      <c r="Q143" s="87">
        <f t="shared" ref="Q143:R143" si="34">SUM(Q123:Q142)</f>
        <v>3802708994.0049009</v>
      </c>
      <c r="R143" s="87">
        <f t="shared" si="34"/>
        <v>0</v>
      </c>
      <c r="S143" s="87">
        <f>SUM(S123:S142)</f>
        <v>114081269.82010001</v>
      </c>
      <c r="T143" s="87">
        <f t="shared" ref="T143:U143" si="35">SUM(T123:T142)</f>
        <v>0</v>
      </c>
      <c r="U143" s="87">
        <f t="shared" si="35"/>
        <v>114081269.82010001</v>
      </c>
      <c r="V143" s="87">
        <f>SUM(V123:V142)</f>
        <v>8973021438.0623989</v>
      </c>
      <c r="W143" s="87">
        <f>SUM(W123:W142)</f>
        <v>12889811701.887403</v>
      </c>
    </row>
    <row r="144" spans="1:23" ht="24.9" customHeight="1" x14ac:dyDescent="0.25">
      <c r="A144" s="143"/>
      <c r="B144" s="145"/>
      <c r="C144" s="80">
        <v>14</v>
      </c>
      <c r="D144" s="84" t="s">
        <v>198</v>
      </c>
      <c r="E144" s="84">
        <v>129901649.2781</v>
      </c>
      <c r="F144" s="84">
        <f t="shared" si="31"/>
        <v>-6066891.2400000002</v>
      </c>
      <c r="G144" s="84">
        <v>3897049.4783000001</v>
      </c>
      <c r="H144" s="84">
        <f t="shared" si="28"/>
        <v>1948524.73915</v>
      </c>
      <c r="I144" s="84">
        <f t="shared" si="30"/>
        <v>1948524.73915</v>
      </c>
      <c r="J144" s="84">
        <v>59246094.483999997</v>
      </c>
      <c r="K144" s="85">
        <f t="shared" si="32"/>
        <v>185029377.26125002</v>
      </c>
      <c r="L144" s="79"/>
      <c r="M144" s="144">
        <v>25</v>
      </c>
      <c r="N144" s="86">
        <v>1</v>
      </c>
      <c r="O144" s="144" t="s">
        <v>55</v>
      </c>
      <c r="P144" s="84" t="s">
        <v>577</v>
      </c>
      <c r="Q144" s="84">
        <v>131747235.1186</v>
      </c>
      <c r="R144" s="84">
        <f>-3018317.48</f>
        <v>-3018317.48</v>
      </c>
      <c r="S144" s="84">
        <v>3952417.0536000002</v>
      </c>
      <c r="T144" s="84"/>
      <c r="U144" s="84">
        <f t="shared" si="23"/>
        <v>3952417.0536000002</v>
      </c>
      <c r="V144" s="84">
        <v>62770489.330399998</v>
      </c>
      <c r="W144" s="85">
        <f t="shared" si="33"/>
        <v>195451824.0226</v>
      </c>
    </row>
    <row r="145" spans="1:23" ht="24.9" customHeight="1" x14ac:dyDescent="0.25">
      <c r="A145" s="143"/>
      <c r="B145" s="145"/>
      <c r="C145" s="80">
        <v>15</v>
      </c>
      <c r="D145" s="84" t="s">
        <v>199</v>
      </c>
      <c r="E145" s="84">
        <v>136464431.26020002</v>
      </c>
      <c r="F145" s="84">
        <f t="shared" si="31"/>
        <v>-6066891.2400000002</v>
      </c>
      <c r="G145" s="84">
        <v>4093932.9378</v>
      </c>
      <c r="H145" s="84">
        <f t="shared" si="28"/>
        <v>2046966.4689</v>
      </c>
      <c r="I145" s="84">
        <f t="shared" si="30"/>
        <v>2046966.4689</v>
      </c>
      <c r="J145" s="84">
        <v>63586507.463299997</v>
      </c>
      <c r="K145" s="85">
        <f t="shared" si="32"/>
        <v>196031013.95240003</v>
      </c>
      <c r="L145" s="79"/>
      <c r="M145" s="145"/>
      <c r="N145" s="86">
        <v>2</v>
      </c>
      <c r="O145" s="145"/>
      <c r="P145" s="84" t="s">
        <v>578</v>
      </c>
      <c r="Q145" s="84">
        <v>148502922.28470001</v>
      </c>
      <c r="R145" s="84">
        <f t="shared" ref="R145:R156" si="36">-3018317.48</f>
        <v>-3018317.48</v>
      </c>
      <c r="S145" s="84">
        <v>4455087.6684999997</v>
      </c>
      <c r="T145" s="84"/>
      <c r="U145" s="84">
        <f t="shared" si="23"/>
        <v>4455087.6684999997</v>
      </c>
      <c r="V145" s="84">
        <v>62646028.875200003</v>
      </c>
      <c r="W145" s="85">
        <f t="shared" si="33"/>
        <v>212585721.34840003</v>
      </c>
    </row>
    <row r="146" spans="1:23" ht="24.9" customHeight="1" x14ac:dyDescent="0.25">
      <c r="A146" s="143"/>
      <c r="B146" s="145"/>
      <c r="C146" s="80">
        <v>16</v>
      </c>
      <c r="D146" s="84" t="s">
        <v>200</v>
      </c>
      <c r="E146" s="84">
        <v>124472203.56109999</v>
      </c>
      <c r="F146" s="84">
        <f t="shared" si="31"/>
        <v>-6066891.2400000002</v>
      </c>
      <c r="G146" s="84">
        <v>3734166.1068000002</v>
      </c>
      <c r="H146" s="84">
        <f t="shared" si="28"/>
        <v>1867083.0534000001</v>
      </c>
      <c r="I146" s="84">
        <f t="shared" si="30"/>
        <v>1867083.0534000001</v>
      </c>
      <c r="J146" s="84">
        <v>55266122.472599998</v>
      </c>
      <c r="K146" s="85">
        <f t="shared" si="32"/>
        <v>175538517.84710002</v>
      </c>
      <c r="L146" s="79"/>
      <c r="M146" s="145"/>
      <c r="N146" s="86">
        <v>3</v>
      </c>
      <c r="O146" s="145"/>
      <c r="P146" s="84" t="s">
        <v>579</v>
      </c>
      <c r="Q146" s="84">
        <v>152053809.86109999</v>
      </c>
      <c r="R146" s="84">
        <f t="shared" si="36"/>
        <v>-3018317.48</v>
      </c>
      <c r="S146" s="84">
        <v>4561614.2958000004</v>
      </c>
      <c r="T146" s="84"/>
      <c r="U146" s="84">
        <f t="shared" si="23"/>
        <v>4561614.2958000004</v>
      </c>
      <c r="V146" s="84">
        <v>66576565.659000002</v>
      </c>
      <c r="W146" s="85">
        <f t="shared" si="33"/>
        <v>220173672.33590001</v>
      </c>
    </row>
    <row r="147" spans="1:23" ht="24.9" customHeight="1" x14ac:dyDescent="0.25">
      <c r="A147" s="143"/>
      <c r="B147" s="145"/>
      <c r="C147" s="80">
        <v>17</v>
      </c>
      <c r="D147" s="84" t="s">
        <v>201</v>
      </c>
      <c r="E147" s="84">
        <v>157495362.22739998</v>
      </c>
      <c r="F147" s="84">
        <f t="shared" si="31"/>
        <v>-6066891.2400000002</v>
      </c>
      <c r="G147" s="84">
        <v>4724860.8668</v>
      </c>
      <c r="H147" s="84">
        <f t="shared" si="28"/>
        <v>2362430.4334</v>
      </c>
      <c r="I147" s="84">
        <f t="shared" si="30"/>
        <v>2362430.4334</v>
      </c>
      <c r="J147" s="84">
        <v>69624729.713699996</v>
      </c>
      <c r="K147" s="85">
        <f t="shared" si="32"/>
        <v>223415631.13449997</v>
      </c>
      <c r="L147" s="79"/>
      <c r="M147" s="145"/>
      <c r="N147" s="86">
        <v>4</v>
      </c>
      <c r="O147" s="145"/>
      <c r="P147" s="84" t="s">
        <v>580</v>
      </c>
      <c r="Q147" s="84">
        <v>179402774.53079998</v>
      </c>
      <c r="R147" s="84">
        <f t="shared" si="36"/>
        <v>-3018317.48</v>
      </c>
      <c r="S147" s="84">
        <v>5382083.2358999997</v>
      </c>
      <c r="T147" s="84"/>
      <c r="U147" s="84">
        <f t="shared" si="23"/>
        <v>5382083.2358999997</v>
      </c>
      <c r="V147" s="84">
        <v>76153914.009200007</v>
      </c>
      <c r="W147" s="85">
        <f t="shared" si="33"/>
        <v>257920454.29590002</v>
      </c>
    </row>
    <row r="148" spans="1:23" ht="24.9" customHeight="1" x14ac:dyDescent="0.25">
      <c r="A148" s="143"/>
      <c r="B148" s="145"/>
      <c r="C148" s="80">
        <v>18</v>
      </c>
      <c r="D148" s="84" t="s">
        <v>202</v>
      </c>
      <c r="E148" s="84">
        <v>147589158.38499999</v>
      </c>
      <c r="F148" s="84">
        <f t="shared" si="31"/>
        <v>-6066891.2400000002</v>
      </c>
      <c r="G148" s="84">
        <v>4427674.7515000002</v>
      </c>
      <c r="H148" s="84">
        <f t="shared" si="28"/>
        <v>2213837.3757500001</v>
      </c>
      <c r="I148" s="84">
        <f t="shared" si="30"/>
        <v>2213837.3757500001</v>
      </c>
      <c r="J148" s="84">
        <v>70556874.548600003</v>
      </c>
      <c r="K148" s="85">
        <f t="shared" si="32"/>
        <v>214292979.06935</v>
      </c>
      <c r="L148" s="79"/>
      <c r="M148" s="145"/>
      <c r="N148" s="86">
        <v>5</v>
      </c>
      <c r="O148" s="145"/>
      <c r="P148" s="84" t="s">
        <v>581</v>
      </c>
      <c r="Q148" s="84">
        <v>128101301.4928</v>
      </c>
      <c r="R148" s="84">
        <f t="shared" si="36"/>
        <v>-3018317.48</v>
      </c>
      <c r="S148" s="84">
        <v>3843039.0447999998</v>
      </c>
      <c r="T148" s="84"/>
      <c r="U148" s="84">
        <f t="shared" si="23"/>
        <v>3843039.0447999998</v>
      </c>
      <c r="V148" s="84">
        <v>57801231.177000001</v>
      </c>
      <c r="W148" s="85">
        <f t="shared" si="33"/>
        <v>186727254.23460001</v>
      </c>
    </row>
    <row r="149" spans="1:23" ht="24.9" customHeight="1" x14ac:dyDescent="0.25">
      <c r="A149" s="143"/>
      <c r="B149" s="145"/>
      <c r="C149" s="80">
        <v>19</v>
      </c>
      <c r="D149" s="84" t="s">
        <v>203</v>
      </c>
      <c r="E149" s="84">
        <v>172854071.57450002</v>
      </c>
      <c r="F149" s="84">
        <f t="shared" si="31"/>
        <v>-6066891.2400000002</v>
      </c>
      <c r="G149" s="84">
        <v>5185622.1471999995</v>
      </c>
      <c r="H149" s="84">
        <f t="shared" si="28"/>
        <v>2592811.0735999998</v>
      </c>
      <c r="I149" s="84">
        <f t="shared" si="30"/>
        <v>2592811.0735999998</v>
      </c>
      <c r="J149" s="84">
        <v>82918443.994299993</v>
      </c>
      <c r="K149" s="85">
        <f t="shared" si="32"/>
        <v>252298435.40240002</v>
      </c>
      <c r="L149" s="79"/>
      <c r="M149" s="145"/>
      <c r="N149" s="86">
        <v>6</v>
      </c>
      <c r="O149" s="145"/>
      <c r="P149" s="84" t="s">
        <v>582</v>
      </c>
      <c r="Q149" s="84">
        <v>120458049.02500001</v>
      </c>
      <c r="R149" s="84">
        <f t="shared" si="36"/>
        <v>-3018317.48</v>
      </c>
      <c r="S149" s="84">
        <v>3613741.4707999998</v>
      </c>
      <c r="T149" s="84"/>
      <c r="U149" s="84">
        <f t="shared" si="23"/>
        <v>3613741.4707999998</v>
      </c>
      <c r="V149" s="84">
        <v>59751160.108599998</v>
      </c>
      <c r="W149" s="85">
        <f t="shared" si="33"/>
        <v>180804633.12439999</v>
      </c>
    </row>
    <row r="150" spans="1:23" ht="24.9" customHeight="1" x14ac:dyDescent="0.25">
      <c r="A150" s="143"/>
      <c r="B150" s="145"/>
      <c r="C150" s="80">
        <v>20</v>
      </c>
      <c r="D150" s="84" t="s">
        <v>204</v>
      </c>
      <c r="E150" s="84">
        <v>119801311.0882</v>
      </c>
      <c r="F150" s="84">
        <f t="shared" si="31"/>
        <v>-6066891.2400000002</v>
      </c>
      <c r="G150" s="84">
        <v>3594039.3325999998</v>
      </c>
      <c r="H150" s="84">
        <f t="shared" si="28"/>
        <v>1797019.6662999999</v>
      </c>
      <c r="I150" s="84">
        <f t="shared" si="30"/>
        <v>1797019.6662999999</v>
      </c>
      <c r="J150" s="84">
        <v>56431049.070100002</v>
      </c>
      <c r="K150" s="85">
        <f t="shared" si="32"/>
        <v>171962488.5846</v>
      </c>
      <c r="L150" s="79"/>
      <c r="M150" s="145"/>
      <c r="N150" s="86">
        <v>7</v>
      </c>
      <c r="O150" s="145"/>
      <c r="P150" s="84" t="s">
        <v>583</v>
      </c>
      <c r="Q150" s="84">
        <v>137634140.23609999</v>
      </c>
      <c r="R150" s="84">
        <f t="shared" si="36"/>
        <v>-3018317.48</v>
      </c>
      <c r="S150" s="84">
        <v>4129024.2071000002</v>
      </c>
      <c r="T150" s="84"/>
      <c r="U150" s="84">
        <f t="shared" si="23"/>
        <v>4129024.2071000002</v>
      </c>
      <c r="V150" s="84">
        <v>62235280.293300003</v>
      </c>
      <c r="W150" s="85">
        <f t="shared" si="33"/>
        <v>200980127.25650001</v>
      </c>
    </row>
    <row r="151" spans="1:23" ht="24.9" customHeight="1" x14ac:dyDescent="0.25">
      <c r="A151" s="143"/>
      <c r="B151" s="145"/>
      <c r="C151" s="80">
        <v>21</v>
      </c>
      <c r="D151" s="84" t="s">
        <v>205</v>
      </c>
      <c r="E151" s="84">
        <v>163807128.48969999</v>
      </c>
      <c r="F151" s="84">
        <f t="shared" si="31"/>
        <v>-6066891.2400000002</v>
      </c>
      <c r="G151" s="84">
        <v>4914213.8547</v>
      </c>
      <c r="H151" s="84">
        <f t="shared" si="28"/>
        <v>2457106.92735</v>
      </c>
      <c r="I151" s="84">
        <f t="shared" si="30"/>
        <v>2457106.92735</v>
      </c>
      <c r="J151" s="84">
        <v>76413931.229800001</v>
      </c>
      <c r="K151" s="85">
        <f t="shared" si="32"/>
        <v>236611275.40684998</v>
      </c>
      <c r="L151" s="79"/>
      <c r="M151" s="145"/>
      <c r="N151" s="86">
        <v>8</v>
      </c>
      <c r="O151" s="145"/>
      <c r="P151" s="84" t="s">
        <v>584</v>
      </c>
      <c r="Q151" s="84">
        <v>215364239.9249</v>
      </c>
      <c r="R151" s="84">
        <f t="shared" si="36"/>
        <v>-3018317.48</v>
      </c>
      <c r="S151" s="84">
        <v>6460927.1977000004</v>
      </c>
      <c r="T151" s="84"/>
      <c r="U151" s="84">
        <f t="shared" si="23"/>
        <v>6460927.1977000004</v>
      </c>
      <c r="V151" s="84">
        <v>94362798.488299996</v>
      </c>
      <c r="W151" s="85">
        <f t="shared" si="33"/>
        <v>313169648.13090003</v>
      </c>
    </row>
    <row r="152" spans="1:23" ht="24.9" customHeight="1" x14ac:dyDescent="0.25">
      <c r="A152" s="143"/>
      <c r="B152" s="145"/>
      <c r="C152" s="80">
        <v>22</v>
      </c>
      <c r="D152" s="84" t="s">
        <v>206</v>
      </c>
      <c r="E152" s="84">
        <v>159501971.08019999</v>
      </c>
      <c r="F152" s="84">
        <f t="shared" si="31"/>
        <v>-6066891.2400000002</v>
      </c>
      <c r="G152" s="84">
        <v>4785059.1323999995</v>
      </c>
      <c r="H152" s="84">
        <f t="shared" si="28"/>
        <v>2392529.5661999998</v>
      </c>
      <c r="I152" s="84">
        <f t="shared" si="30"/>
        <v>2392529.5661999998</v>
      </c>
      <c r="J152" s="84">
        <v>72257155.581100002</v>
      </c>
      <c r="K152" s="85">
        <f t="shared" si="32"/>
        <v>228084764.98750001</v>
      </c>
      <c r="L152" s="79"/>
      <c r="M152" s="145"/>
      <c r="N152" s="86">
        <v>9</v>
      </c>
      <c r="O152" s="145"/>
      <c r="P152" s="84" t="s">
        <v>69</v>
      </c>
      <c r="Q152" s="84">
        <v>199587635.33810002</v>
      </c>
      <c r="R152" s="84">
        <f t="shared" si="36"/>
        <v>-3018317.48</v>
      </c>
      <c r="S152" s="84">
        <v>5987629.0601000004</v>
      </c>
      <c r="T152" s="84"/>
      <c r="U152" s="84">
        <f t="shared" si="23"/>
        <v>5987629.0601000004</v>
      </c>
      <c r="V152" s="84">
        <v>73879602.746199995</v>
      </c>
      <c r="W152" s="85">
        <f t="shared" si="33"/>
        <v>276436549.66439998</v>
      </c>
    </row>
    <row r="153" spans="1:23" ht="24.9" customHeight="1" x14ac:dyDescent="0.25">
      <c r="A153" s="143"/>
      <c r="B153" s="146"/>
      <c r="C153" s="80">
        <v>23</v>
      </c>
      <c r="D153" s="84" t="s">
        <v>207</v>
      </c>
      <c r="E153" s="84">
        <v>168940810.24000001</v>
      </c>
      <c r="F153" s="84">
        <f t="shared" si="31"/>
        <v>-6066891.2400000002</v>
      </c>
      <c r="G153" s="84">
        <v>5068224.3071999997</v>
      </c>
      <c r="H153" s="84">
        <f>G153/2</f>
        <v>2534112.1535999998</v>
      </c>
      <c r="I153" s="84">
        <f t="shared" si="30"/>
        <v>2534112.1535999998</v>
      </c>
      <c r="J153" s="84">
        <v>78331727.263500005</v>
      </c>
      <c r="K153" s="85">
        <f t="shared" si="32"/>
        <v>243739758.41710001</v>
      </c>
      <c r="L153" s="79"/>
      <c r="M153" s="145"/>
      <c r="N153" s="86">
        <v>10</v>
      </c>
      <c r="O153" s="145"/>
      <c r="P153" s="95" t="s">
        <v>822</v>
      </c>
      <c r="Q153" s="84">
        <v>152681502.30140001</v>
      </c>
      <c r="R153" s="84">
        <f t="shared" si="36"/>
        <v>-3018317.48</v>
      </c>
      <c r="S153" s="84">
        <v>4580445.0690000001</v>
      </c>
      <c r="T153" s="84"/>
      <c r="U153" s="84">
        <f t="shared" si="23"/>
        <v>4580445.0690000001</v>
      </c>
      <c r="V153" s="84">
        <v>67961042.826000005</v>
      </c>
      <c r="W153" s="85">
        <f t="shared" si="33"/>
        <v>222204672.71640003</v>
      </c>
    </row>
    <row r="154" spans="1:23" ht="24.9" customHeight="1" x14ac:dyDescent="0.25">
      <c r="A154" s="80"/>
      <c r="B154" s="140" t="s">
        <v>904</v>
      </c>
      <c r="C154" s="141"/>
      <c r="D154" s="87"/>
      <c r="E154" s="87">
        <f>SUM(E131:E153)</f>
        <v>3614282259.5683002</v>
      </c>
      <c r="F154" s="87">
        <f t="shared" ref="F154:K154" si="37">SUM(F131:F153)</f>
        <v>-139538498.51999995</v>
      </c>
      <c r="G154" s="87">
        <f t="shared" si="37"/>
        <v>108428467.78690001</v>
      </c>
      <c r="H154" s="87">
        <f t="shared" si="37"/>
        <v>54214233.893450007</v>
      </c>
      <c r="I154" s="87">
        <f t="shared" si="37"/>
        <v>54214233.893450007</v>
      </c>
      <c r="J154" s="87">
        <f t="shared" si="37"/>
        <v>1645542939.5776</v>
      </c>
      <c r="K154" s="87">
        <f t="shared" si="37"/>
        <v>5174500934.519351</v>
      </c>
      <c r="L154" s="79"/>
      <c r="M154" s="145"/>
      <c r="N154" s="86">
        <v>11</v>
      </c>
      <c r="O154" s="145"/>
      <c r="P154" s="84" t="s">
        <v>198</v>
      </c>
      <c r="Q154" s="84">
        <v>146145702.89810002</v>
      </c>
      <c r="R154" s="84">
        <f t="shared" si="36"/>
        <v>-3018317.48</v>
      </c>
      <c r="S154" s="84">
        <v>4384371.0869000005</v>
      </c>
      <c r="T154" s="84"/>
      <c r="U154" s="84">
        <f t="shared" si="23"/>
        <v>4384371.0869000005</v>
      </c>
      <c r="V154" s="84">
        <v>67923966.405300006</v>
      </c>
      <c r="W154" s="85">
        <f t="shared" si="33"/>
        <v>215435722.91030002</v>
      </c>
    </row>
    <row r="155" spans="1:23" ht="24.9" customHeight="1" x14ac:dyDescent="0.25">
      <c r="A155" s="143">
        <v>8</v>
      </c>
      <c r="B155" s="144" t="s">
        <v>905</v>
      </c>
      <c r="C155" s="80">
        <v>1</v>
      </c>
      <c r="D155" s="84" t="s">
        <v>208</v>
      </c>
      <c r="E155" s="84">
        <v>141876447.5483</v>
      </c>
      <c r="F155" s="84">
        <v>0</v>
      </c>
      <c r="G155" s="84">
        <v>4256293.4265000001</v>
      </c>
      <c r="H155" s="84">
        <v>0</v>
      </c>
      <c r="I155" s="84">
        <f t="shared" si="30"/>
        <v>4256293.4265000001</v>
      </c>
      <c r="J155" s="84">
        <v>61471126.356200002</v>
      </c>
      <c r="K155" s="85">
        <f t="shared" si="32"/>
        <v>207603867.331</v>
      </c>
      <c r="L155" s="79"/>
      <c r="M155" s="145"/>
      <c r="N155" s="86">
        <v>12</v>
      </c>
      <c r="O155" s="145"/>
      <c r="P155" s="84" t="s">
        <v>585</v>
      </c>
      <c r="Q155" s="84">
        <v>155269319.5934</v>
      </c>
      <c r="R155" s="84">
        <f t="shared" si="36"/>
        <v>-3018317.48</v>
      </c>
      <c r="S155" s="84">
        <v>4658079.5877999999</v>
      </c>
      <c r="T155" s="84"/>
      <c r="U155" s="84">
        <f t="shared" si="23"/>
        <v>4658079.5877999999</v>
      </c>
      <c r="V155" s="84">
        <v>63591550.300999999</v>
      </c>
      <c r="W155" s="85">
        <f t="shared" si="33"/>
        <v>220500632.00220001</v>
      </c>
    </row>
    <row r="156" spans="1:23" ht="24.9" customHeight="1" x14ac:dyDescent="0.25">
      <c r="A156" s="143"/>
      <c r="B156" s="145"/>
      <c r="C156" s="80">
        <v>2</v>
      </c>
      <c r="D156" s="84" t="s">
        <v>209</v>
      </c>
      <c r="E156" s="84">
        <v>137189341.76899999</v>
      </c>
      <c r="F156" s="84">
        <v>0</v>
      </c>
      <c r="G156" s="84">
        <v>4115680.2530999999</v>
      </c>
      <c r="H156" s="84">
        <v>0</v>
      </c>
      <c r="I156" s="84">
        <f t="shared" si="30"/>
        <v>4115680.2530999999</v>
      </c>
      <c r="J156" s="84">
        <v>66983299.6263</v>
      </c>
      <c r="K156" s="85">
        <f t="shared" si="32"/>
        <v>208288321.64840001</v>
      </c>
      <c r="L156" s="79"/>
      <c r="M156" s="146"/>
      <c r="N156" s="86">
        <v>13</v>
      </c>
      <c r="O156" s="146"/>
      <c r="P156" s="84" t="s">
        <v>586</v>
      </c>
      <c r="Q156" s="84">
        <v>124644809.07449999</v>
      </c>
      <c r="R156" s="84">
        <f t="shared" si="36"/>
        <v>-3018317.48</v>
      </c>
      <c r="S156" s="84">
        <v>3739344.2722</v>
      </c>
      <c r="T156" s="84"/>
      <c r="U156" s="84">
        <f t="shared" si="23"/>
        <v>3739344.2722</v>
      </c>
      <c r="V156" s="84">
        <v>56876647.023999996</v>
      </c>
      <c r="W156" s="85">
        <f t="shared" si="33"/>
        <v>182242482.89069998</v>
      </c>
    </row>
    <row r="157" spans="1:23" ht="24.9" customHeight="1" x14ac:dyDescent="0.25">
      <c r="A157" s="143"/>
      <c r="B157" s="145"/>
      <c r="C157" s="80">
        <v>3</v>
      </c>
      <c r="D157" s="84" t="s">
        <v>210</v>
      </c>
      <c r="E157" s="84">
        <v>192470703.28940001</v>
      </c>
      <c r="F157" s="84">
        <v>0</v>
      </c>
      <c r="G157" s="84">
        <v>5774121.0987</v>
      </c>
      <c r="H157" s="84">
        <v>0</v>
      </c>
      <c r="I157" s="84">
        <f t="shared" si="30"/>
        <v>5774121.0987</v>
      </c>
      <c r="J157" s="84">
        <v>86160532.974600002</v>
      </c>
      <c r="K157" s="85">
        <f t="shared" si="32"/>
        <v>284405357.36269999</v>
      </c>
      <c r="L157" s="79"/>
      <c r="M157" s="80"/>
      <c r="N157" s="141" t="s">
        <v>906</v>
      </c>
      <c r="O157" s="142"/>
      <c r="P157" s="87"/>
      <c r="Q157" s="87">
        <f t="shared" ref="Q157" si="38">SUM(Q144:Q156)</f>
        <v>1991593441.6795001</v>
      </c>
      <c r="R157" s="87">
        <f t="shared" ref="R157" si="39">SUM(R136:R156)</f>
        <v>-39238127.239999995</v>
      </c>
      <c r="S157" s="87">
        <f>SUM(S144:S156)</f>
        <v>59747803.250200003</v>
      </c>
      <c r="T157" s="87">
        <f t="shared" ref="T157:W157" si="40">SUM(T144:T156)</f>
        <v>0</v>
      </c>
      <c r="U157" s="87">
        <f t="shared" si="23"/>
        <v>59747803.250200003</v>
      </c>
      <c r="V157" s="87">
        <f t="shared" si="40"/>
        <v>872530277.24349999</v>
      </c>
      <c r="W157" s="87">
        <f t="shared" si="40"/>
        <v>2884633394.9332004</v>
      </c>
    </row>
    <row r="158" spans="1:23" ht="24.9" customHeight="1" x14ac:dyDescent="0.25">
      <c r="A158" s="143"/>
      <c r="B158" s="145"/>
      <c r="C158" s="80">
        <v>4</v>
      </c>
      <c r="D158" s="84" t="s">
        <v>211</v>
      </c>
      <c r="E158" s="84">
        <v>110868944.8223</v>
      </c>
      <c r="F158" s="84">
        <v>0</v>
      </c>
      <c r="G158" s="84">
        <v>3326068.3446999998</v>
      </c>
      <c r="H158" s="84">
        <v>0</v>
      </c>
      <c r="I158" s="84">
        <f t="shared" si="30"/>
        <v>3326068.3446999998</v>
      </c>
      <c r="J158" s="84">
        <v>58388403.7249</v>
      </c>
      <c r="K158" s="85">
        <f t="shared" si="32"/>
        <v>172583416.8919</v>
      </c>
      <c r="L158" s="79"/>
      <c r="M158" s="144">
        <v>26</v>
      </c>
      <c r="N158" s="86">
        <v>1</v>
      </c>
      <c r="O158" s="144" t="s">
        <v>56</v>
      </c>
      <c r="P158" s="84" t="s">
        <v>587</v>
      </c>
      <c r="Q158" s="84">
        <v>137056230.88729998</v>
      </c>
      <c r="R158" s="84">
        <v>0</v>
      </c>
      <c r="S158" s="84">
        <v>4111686.9265999999</v>
      </c>
      <c r="T158" s="84">
        <f t="shared" ref="T158:T182" si="41">S158/2</f>
        <v>2055843.4632999999</v>
      </c>
      <c r="U158" s="84">
        <f t="shared" si="23"/>
        <v>2055843.4632999999</v>
      </c>
      <c r="V158" s="84">
        <v>65987508.751900002</v>
      </c>
      <c r="W158" s="85">
        <f t="shared" si="33"/>
        <v>205099583.10250002</v>
      </c>
    </row>
    <row r="159" spans="1:23" ht="24.9" customHeight="1" x14ac:dyDescent="0.25">
      <c r="A159" s="143"/>
      <c r="B159" s="145"/>
      <c r="C159" s="80">
        <v>5</v>
      </c>
      <c r="D159" s="84" t="s">
        <v>212</v>
      </c>
      <c r="E159" s="84">
        <v>153451627.00670001</v>
      </c>
      <c r="F159" s="84">
        <v>0</v>
      </c>
      <c r="G159" s="84">
        <v>4603548.8102000002</v>
      </c>
      <c r="H159" s="84">
        <v>0</v>
      </c>
      <c r="I159" s="84">
        <f t="shared" si="30"/>
        <v>4603548.8102000002</v>
      </c>
      <c r="J159" s="84">
        <v>72505650.737399995</v>
      </c>
      <c r="K159" s="85">
        <f t="shared" si="32"/>
        <v>230560826.55430001</v>
      </c>
      <c r="L159" s="79"/>
      <c r="M159" s="145"/>
      <c r="N159" s="86">
        <v>2</v>
      </c>
      <c r="O159" s="145"/>
      <c r="P159" s="84" t="s">
        <v>588</v>
      </c>
      <c r="Q159" s="84">
        <v>117672119.1842</v>
      </c>
      <c r="R159" s="84">
        <v>0</v>
      </c>
      <c r="S159" s="84">
        <v>3530163.5754999998</v>
      </c>
      <c r="T159" s="84">
        <f t="shared" si="41"/>
        <v>1765081.7877499999</v>
      </c>
      <c r="U159" s="84">
        <f t="shared" si="23"/>
        <v>1765081.7877499999</v>
      </c>
      <c r="V159" s="84">
        <v>55010852.6664</v>
      </c>
      <c r="W159" s="85">
        <f t="shared" si="33"/>
        <v>174448053.63835001</v>
      </c>
    </row>
    <row r="160" spans="1:23" ht="24.9" customHeight="1" x14ac:dyDescent="0.25">
      <c r="A160" s="143"/>
      <c r="B160" s="145"/>
      <c r="C160" s="80">
        <v>6</v>
      </c>
      <c r="D160" s="84" t="s">
        <v>213</v>
      </c>
      <c r="E160" s="84">
        <v>110545850.119</v>
      </c>
      <c r="F160" s="84">
        <v>0</v>
      </c>
      <c r="G160" s="84">
        <v>3316375.5035999999</v>
      </c>
      <c r="H160" s="84">
        <v>0</v>
      </c>
      <c r="I160" s="84">
        <f t="shared" si="30"/>
        <v>3316375.5035999999</v>
      </c>
      <c r="J160" s="84">
        <v>56516698.7711</v>
      </c>
      <c r="K160" s="85">
        <f t="shared" si="32"/>
        <v>170378924.3937</v>
      </c>
      <c r="L160" s="79"/>
      <c r="M160" s="145"/>
      <c r="N160" s="86">
        <v>3</v>
      </c>
      <c r="O160" s="145"/>
      <c r="P160" s="84" t="s">
        <v>589</v>
      </c>
      <c r="Q160" s="84">
        <v>134759005.72999999</v>
      </c>
      <c r="R160" s="84">
        <v>0</v>
      </c>
      <c r="S160" s="84">
        <v>4042770.1719</v>
      </c>
      <c r="T160" s="84">
        <f t="shared" si="41"/>
        <v>2021385.08595</v>
      </c>
      <c r="U160" s="84">
        <f t="shared" si="23"/>
        <v>2021385.08595</v>
      </c>
      <c r="V160" s="84">
        <v>74024222.775099993</v>
      </c>
      <c r="W160" s="85">
        <f t="shared" si="33"/>
        <v>210804613.59105</v>
      </c>
    </row>
    <row r="161" spans="1:23" ht="24.9" customHeight="1" x14ac:dyDescent="0.25">
      <c r="A161" s="143"/>
      <c r="B161" s="145"/>
      <c r="C161" s="80">
        <v>7</v>
      </c>
      <c r="D161" s="84" t="s">
        <v>214</v>
      </c>
      <c r="E161" s="84">
        <v>185310709.97619998</v>
      </c>
      <c r="F161" s="84">
        <v>0</v>
      </c>
      <c r="G161" s="84">
        <v>5559321.2993000001</v>
      </c>
      <c r="H161" s="84">
        <v>0</v>
      </c>
      <c r="I161" s="84">
        <f t="shared" si="30"/>
        <v>5559321.2993000001</v>
      </c>
      <c r="J161" s="84">
        <v>80575370.0449</v>
      </c>
      <c r="K161" s="85">
        <f t="shared" si="32"/>
        <v>271445401.3204</v>
      </c>
      <c r="L161" s="79"/>
      <c r="M161" s="145"/>
      <c r="N161" s="86">
        <v>4</v>
      </c>
      <c r="O161" s="145"/>
      <c r="P161" s="84" t="s">
        <v>590</v>
      </c>
      <c r="Q161" s="84">
        <v>219367865.63940001</v>
      </c>
      <c r="R161" s="84">
        <v>0</v>
      </c>
      <c r="S161" s="84">
        <v>6581035.9692000002</v>
      </c>
      <c r="T161" s="84">
        <f t="shared" si="41"/>
        <v>3290517.9846000001</v>
      </c>
      <c r="U161" s="84">
        <f t="shared" si="23"/>
        <v>3290517.9846000001</v>
      </c>
      <c r="V161" s="84">
        <v>71666453.216199994</v>
      </c>
      <c r="W161" s="85">
        <f t="shared" si="33"/>
        <v>294324836.84020001</v>
      </c>
    </row>
    <row r="162" spans="1:23" ht="24.9" customHeight="1" x14ac:dyDescent="0.25">
      <c r="A162" s="143"/>
      <c r="B162" s="145"/>
      <c r="C162" s="80">
        <v>8</v>
      </c>
      <c r="D162" s="84" t="s">
        <v>215</v>
      </c>
      <c r="E162" s="84">
        <v>122632240.87469999</v>
      </c>
      <c r="F162" s="84">
        <v>0</v>
      </c>
      <c r="G162" s="84">
        <v>3678967.2261999999</v>
      </c>
      <c r="H162" s="84">
        <v>0</v>
      </c>
      <c r="I162" s="84">
        <f t="shared" si="30"/>
        <v>3678967.2261999999</v>
      </c>
      <c r="J162" s="84">
        <v>62304109.940499999</v>
      </c>
      <c r="K162" s="85">
        <f t="shared" si="32"/>
        <v>188615318.04139999</v>
      </c>
      <c r="L162" s="79"/>
      <c r="M162" s="145"/>
      <c r="N162" s="86">
        <v>5</v>
      </c>
      <c r="O162" s="145"/>
      <c r="P162" s="84" t="s">
        <v>591</v>
      </c>
      <c r="Q162" s="84">
        <v>131676812.25470001</v>
      </c>
      <c r="R162" s="84">
        <v>0</v>
      </c>
      <c r="S162" s="84">
        <v>3950304.3676</v>
      </c>
      <c r="T162" s="84">
        <f t="shared" si="41"/>
        <v>1975152.1838</v>
      </c>
      <c r="U162" s="84">
        <f t="shared" si="23"/>
        <v>1975152.1838</v>
      </c>
      <c r="V162" s="84">
        <v>68088796.718400002</v>
      </c>
      <c r="W162" s="85">
        <f t="shared" si="33"/>
        <v>201740761.15689999</v>
      </c>
    </row>
    <row r="163" spans="1:23" ht="24.9" customHeight="1" x14ac:dyDescent="0.25">
      <c r="A163" s="143"/>
      <c r="B163" s="145"/>
      <c r="C163" s="80">
        <v>9</v>
      </c>
      <c r="D163" s="84" t="s">
        <v>216</v>
      </c>
      <c r="E163" s="84">
        <v>145644381.51139998</v>
      </c>
      <c r="F163" s="84">
        <v>0</v>
      </c>
      <c r="G163" s="84">
        <v>4369331.4452999998</v>
      </c>
      <c r="H163" s="84">
        <v>0</v>
      </c>
      <c r="I163" s="84">
        <f t="shared" si="30"/>
        <v>4369331.4452999998</v>
      </c>
      <c r="J163" s="84">
        <v>69118756.059</v>
      </c>
      <c r="K163" s="85">
        <f t="shared" si="32"/>
        <v>219132469.01569998</v>
      </c>
      <c r="L163" s="79"/>
      <c r="M163" s="145"/>
      <c r="N163" s="86">
        <v>6</v>
      </c>
      <c r="O163" s="145"/>
      <c r="P163" s="84" t="s">
        <v>592</v>
      </c>
      <c r="Q163" s="84">
        <v>138683591.09349999</v>
      </c>
      <c r="R163" s="84">
        <v>0</v>
      </c>
      <c r="S163" s="84">
        <v>4160507.7327999999</v>
      </c>
      <c r="T163" s="84">
        <f t="shared" si="41"/>
        <v>2080253.8663999999</v>
      </c>
      <c r="U163" s="84">
        <f t="shared" si="23"/>
        <v>2080253.8663999999</v>
      </c>
      <c r="V163" s="84">
        <v>69973442.070099995</v>
      </c>
      <c r="W163" s="85">
        <f t="shared" si="33"/>
        <v>210737287.02999997</v>
      </c>
    </row>
    <row r="164" spans="1:23" ht="24.9" customHeight="1" x14ac:dyDescent="0.25">
      <c r="A164" s="143"/>
      <c r="B164" s="145"/>
      <c r="C164" s="80">
        <v>10</v>
      </c>
      <c r="D164" s="84" t="s">
        <v>217</v>
      </c>
      <c r="E164" s="84">
        <v>124141744.26069999</v>
      </c>
      <c r="F164" s="84">
        <v>0</v>
      </c>
      <c r="G164" s="84">
        <v>3724252.3278000001</v>
      </c>
      <c r="H164" s="84">
        <v>0</v>
      </c>
      <c r="I164" s="84">
        <f t="shared" si="30"/>
        <v>3724252.3278000001</v>
      </c>
      <c r="J164" s="84">
        <v>60812183.852399997</v>
      </c>
      <c r="K164" s="85">
        <f t="shared" si="32"/>
        <v>188678180.4409</v>
      </c>
      <c r="L164" s="79"/>
      <c r="M164" s="145"/>
      <c r="N164" s="86">
        <v>7</v>
      </c>
      <c r="O164" s="145"/>
      <c r="P164" s="84" t="s">
        <v>593</v>
      </c>
      <c r="Q164" s="84">
        <v>131359388.89380002</v>
      </c>
      <c r="R164" s="84">
        <v>0</v>
      </c>
      <c r="S164" s="84">
        <v>3940781.6667999998</v>
      </c>
      <c r="T164" s="84">
        <f t="shared" si="41"/>
        <v>1970390.8333999999</v>
      </c>
      <c r="U164" s="84">
        <f t="shared" si="23"/>
        <v>1970390.8333999999</v>
      </c>
      <c r="V164" s="84">
        <v>65196399.713299997</v>
      </c>
      <c r="W164" s="85">
        <f t="shared" si="33"/>
        <v>198526179.44050002</v>
      </c>
    </row>
    <row r="165" spans="1:23" ht="24.9" customHeight="1" x14ac:dyDescent="0.25">
      <c r="A165" s="143"/>
      <c r="B165" s="145"/>
      <c r="C165" s="80">
        <v>11</v>
      </c>
      <c r="D165" s="84" t="s">
        <v>218</v>
      </c>
      <c r="E165" s="84">
        <v>178863123.40979999</v>
      </c>
      <c r="F165" s="84">
        <v>0</v>
      </c>
      <c r="G165" s="84">
        <v>5365893.7023</v>
      </c>
      <c r="H165" s="84">
        <v>0</v>
      </c>
      <c r="I165" s="84">
        <f t="shared" si="30"/>
        <v>5365893.7023</v>
      </c>
      <c r="J165" s="84">
        <v>87080319.002599999</v>
      </c>
      <c r="K165" s="85">
        <f t="shared" si="32"/>
        <v>271309336.11470002</v>
      </c>
      <c r="L165" s="79"/>
      <c r="M165" s="145"/>
      <c r="N165" s="86">
        <v>8</v>
      </c>
      <c r="O165" s="145"/>
      <c r="P165" s="84" t="s">
        <v>594</v>
      </c>
      <c r="Q165" s="84">
        <v>117377936.5916</v>
      </c>
      <c r="R165" s="84">
        <v>0</v>
      </c>
      <c r="S165" s="84">
        <v>3521338.0976999998</v>
      </c>
      <c r="T165" s="84">
        <f t="shared" si="41"/>
        <v>1760669.0488499999</v>
      </c>
      <c r="U165" s="84">
        <f t="shared" si="23"/>
        <v>1760669.0488499999</v>
      </c>
      <c r="V165" s="84">
        <v>59890545.819300003</v>
      </c>
      <c r="W165" s="85">
        <f t="shared" si="33"/>
        <v>179029151.45975</v>
      </c>
    </row>
    <row r="166" spans="1:23" ht="24.9" customHeight="1" x14ac:dyDescent="0.25">
      <c r="A166" s="143"/>
      <c r="B166" s="145"/>
      <c r="C166" s="80">
        <v>12</v>
      </c>
      <c r="D166" s="84" t="s">
        <v>219</v>
      </c>
      <c r="E166" s="84">
        <v>126673720.3959</v>
      </c>
      <c r="F166" s="84">
        <v>0</v>
      </c>
      <c r="G166" s="84">
        <v>3800211.6118999999</v>
      </c>
      <c r="H166" s="84">
        <v>0</v>
      </c>
      <c r="I166" s="84">
        <f t="shared" si="30"/>
        <v>3800211.6118999999</v>
      </c>
      <c r="J166" s="84">
        <v>64398564.213799998</v>
      </c>
      <c r="K166" s="85">
        <f t="shared" si="32"/>
        <v>194872496.2216</v>
      </c>
      <c r="L166" s="79"/>
      <c r="M166" s="145"/>
      <c r="N166" s="86">
        <v>9</v>
      </c>
      <c r="O166" s="145"/>
      <c r="P166" s="84" t="s">
        <v>595</v>
      </c>
      <c r="Q166" s="84">
        <v>126657550.65699999</v>
      </c>
      <c r="R166" s="84">
        <v>0</v>
      </c>
      <c r="S166" s="84">
        <v>3799726.5197000001</v>
      </c>
      <c r="T166" s="84">
        <f t="shared" si="41"/>
        <v>1899863.25985</v>
      </c>
      <c r="U166" s="84">
        <f t="shared" si="23"/>
        <v>1899863.25985</v>
      </c>
      <c r="V166" s="84">
        <v>64427245.731600001</v>
      </c>
      <c r="W166" s="85">
        <f t="shared" si="33"/>
        <v>192984659.64845002</v>
      </c>
    </row>
    <row r="167" spans="1:23" ht="24.9" customHeight="1" x14ac:dyDescent="0.25">
      <c r="A167" s="143"/>
      <c r="B167" s="145"/>
      <c r="C167" s="80">
        <v>13</v>
      </c>
      <c r="D167" s="84" t="s">
        <v>220</v>
      </c>
      <c r="E167" s="84">
        <v>146151968.65459999</v>
      </c>
      <c r="F167" s="84">
        <v>0</v>
      </c>
      <c r="G167" s="84">
        <v>4384559.0596000003</v>
      </c>
      <c r="H167" s="84">
        <v>0</v>
      </c>
      <c r="I167" s="84">
        <f t="shared" si="30"/>
        <v>4384559.0596000003</v>
      </c>
      <c r="J167" s="84">
        <v>77613763.721200004</v>
      </c>
      <c r="K167" s="85">
        <f t="shared" si="32"/>
        <v>228150291.43540001</v>
      </c>
      <c r="L167" s="79"/>
      <c r="M167" s="145"/>
      <c r="N167" s="86">
        <v>10</v>
      </c>
      <c r="O167" s="145"/>
      <c r="P167" s="84" t="s">
        <v>596</v>
      </c>
      <c r="Q167" s="84">
        <v>139485542.29710001</v>
      </c>
      <c r="R167" s="84">
        <v>0</v>
      </c>
      <c r="S167" s="84">
        <v>4184566.2689</v>
      </c>
      <c r="T167" s="84">
        <f t="shared" si="41"/>
        <v>2092283.13445</v>
      </c>
      <c r="U167" s="84">
        <f t="shared" si="23"/>
        <v>2092283.13445</v>
      </c>
      <c r="V167" s="84">
        <v>68755445.301799998</v>
      </c>
      <c r="W167" s="85">
        <f t="shared" si="33"/>
        <v>210333270.73335004</v>
      </c>
    </row>
    <row r="168" spans="1:23" ht="24.9" customHeight="1" x14ac:dyDescent="0.25">
      <c r="A168" s="143"/>
      <c r="B168" s="145"/>
      <c r="C168" s="80">
        <v>14</v>
      </c>
      <c r="D168" s="84" t="s">
        <v>221</v>
      </c>
      <c r="E168" s="84">
        <v>129190725.32779999</v>
      </c>
      <c r="F168" s="84">
        <v>0</v>
      </c>
      <c r="G168" s="84">
        <v>3875721.7598000001</v>
      </c>
      <c r="H168" s="84">
        <v>0</v>
      </c>
      <c r="I168" s="84">
        <f t="shared" si="30"/>
        <v>3875721.7598000001</v>
      </c>
      <c r="J168" s="84">
        <v>59993158.450000003</v>
      </c>
      <c r="K168" s="85">
        <f t="shared" si="32"/>
        <v>193059605.53759998</v>
      </c>
      <c r="L168" s="79"/>
      <c r="M168" s="145"/>
      <c r="N168" s="86">
        <v>11</v>
      </c>
      <c r="O168" s="145"/>
      <c r="P168" s="84" t="s">
        <v>597</v>
      </c>
      <c r="Q168" s="84">
        <v>136248739.29030001</v>
      </c>
      <c r="R168" s="84">
        <v>0</v>
      </c>
      <c r="S168" s="84">
        <v>4087462.1787</v>
      </c>
      <c r="T168" s="84">
        <f t="shared" si="41"/>
        <v>2043731.08935</v>
      </c>
      <c r="U168" s="84">
        <f t="shared" si="23"/>
        <v>2043731.08935</v>
      </c>
      <c r="V168" s="84">
        <v>62675348.5057</v>
      </c>
      <c r="W168" s="85">
        <f t="shared" si="33"/>
        <v>200967818.88534999</v>
      </c>
    </row>
    <row r="169" spans="1:23" ht="24.9" customHeight="1" x14ac:dyDescent="0.25">
      <c r="A169" s="143"/>
      <c r="B169" s="145"/>
      <c r="C169" s="80">
        <v>15</v>
      </c>
      <c r="D169" s="84" t="s">
        <v>222</v>
      </c>
      <c r="E169" s="84">
        <v>118891582.59640001</v>
      </c>
      <c r="F169" s="84">
        <v>0</v>
      </c>
      <c r="G169" s="84">
        <v>3566747.4778999998</v>
      </c>
      <c r="H169" s="84">
        <v>0</v>
      </c>
      <c r="I169" s="84">
        <f t="shared" si="30"/>
        <v>3566747.4778999998</v>
      </c>
      <c r="J169" s="84">
        <v>55744927.6303</v>
      </c>
      <c r="K169" s="85">
        <f t="shared" si="32"/>
        <v>178203257.70460001</v>
      </c>
      <c r="L169" s="79"/>
      <c r="M169" s="145"/>
      <c r="N169" s="86">
        <v>12</v>
      </c>
      <c r="O169" s="145"/>
      <c r="P169" s="84" t="s">
        <v>598</v>
      </c>
      <c r="Q169" s="84">
        <v>158541870.6627</v>
      </c>
      <c r="R169" s="84">
        <v>0</v>
      </c>
      <c r="S169" s="84">
        <v>4756256.1199000003</v>
      </c>
      <c r="T169" s="84">
        <f t="shared" si="41"/>
        <v>2378128.0599500001</v>
      </c>
      <c r="U169" s="84">
        <f t="shared" si="23"/>
        <v>2378128.0599500001</v>
      </c>
      <c r="V169" s="84">
        <v>77184587.793200001</v>
      </c>
      <c r="W169" s="85">
        <f t="shared" si="33"/>
        <v>238104586.51585001</v>
      </c>
    </row>
    <row r="170" spans="1:23" ht="24.9" customHeight="1" x14ac:dyDescent="0.25">
      <c r="A170" s="143"/>
      <c r="B170" s="145"/>
      <c r="C170" s="80">
        <v>16</v>
      </c>
      <c r="D170" s="84" t="s">
        <v>223</v>
      </c>
      <c r="E170" s="84">
        <v>174209446.03449997</v>
      </c>
      <c r="F170" s="84">
        <v>0</v>
      </c>
      <c r="G170" s="84">
        <v>5226283.3810000001</v>
      </c>
      <c r="H170" s="84">
        <v>0</v>
      </c>
      <c r="I170" s="84">
        <f t="shared" si="30"/>
        <v>5226283.3810000001</v>
      </c>
      <c r="J170" s="84">
        <v>69669231.857600003</v>
      </c>
      <c r="K170" s="85">
        <f t="shared" si="32"/>
        <v>249104961.27309999</v>
      </c>
      <c r="L170" s="79"/>
      <c r="M170" s="145"/>
      <c r="N170" s="86">
        <v>13</v>
      </c>
      <c r="O170" s="145"/>
      <c r="P170" s="84" t="s">
        <v>599</v>
      </c>
      <c r="Q170" s="84">
        <v>162405704.67739999</v>
      </c>
      <c r="R170" s="84">
        <v>0</v>
      </c>
      <c r="S170" s="84">
        <v>4872171.1403000001</v>
      </c>
      <c r="T170" s="84">
        <f t="shared" si="41"/>
        <v>2436085.57015</v>
      </c>
      <c r="U170" s="84">
        <f t="shared" ref="U170:U233" si="42">S170-T170</f>
        <v>2436085.57015</v>
      </c>
      <c r="V170" s="84">
        <v>73075066.406000003</v>
      </c>
      <c r="W170" s="85">
        <f t="shared" si="33"/>
        <v>237916856.65355003</v>
      </c>
    </row>
    <row r="171" spans="1:23" ht="24.9" customHeight="1" x14ac:dyDescent="0.25">
      <c r="A171" s="143"/>
      <c r="B171" s="145"/>
      <c r="C171" s="80">
        <v>17</v>
      </c>
      <c r="D171" s="84" t="s">
        <v>224</v>
      </c>
      <c r="E171" s="84">
        <v>179540543.27899998</v>
      </c>
      <c r="F171" s="84">
        <v>0</v>
      </c>
      <c r="G171" s="84">
        <v>5386216.2983999997</v>
      </c>
      <c r="H171" s="84">
        <v>0</v>
      </c>
      <c r="I171" s="84">
        <f t="shared" si="30"/>
        <v>5386216.2983999997</v>
      </c>
      <c r="J171" s="84">
        <v>76546544.396899998</v>
      </c>
      <c r="K171" s="85">
        <f t="shared" si="32"/>
        <v>261473303.97429997</v>
      </c>
      <c r="L171" s="79"/>
      <c r="M171" s="145"/>
      <c r="N171" s="86">
        <v>14</v>
      </c>
      <c r="O171" s="145"/>
      <c r="P171" s="84" t="s">
        <v>600</v>
      </c>
      <c r="Q171" s="84">
        <v>179826217.40450001</v>
      </c>
      <c r="R171" s="84">
        <v>0</v>
      </c>
      <c r="S171" s="84">
        <v>5394786.5220999997</v>
      </c>
      <c r="T171" s="84">
        <f t="shared" si="41"/>
        <v>2697393.2610499999</v>
      </c>
      <c r="U171" s="84">
        <f t="shared" si="42"/>
        <v>2697393.2610499999</v>
      </c>
      <c r="V171" s="84">
        <v>75659801.818499997</v>
      </c>
      <c r="W171" s="85">
        <f t="shared" si="33"/>
        <v>258183412.48405004</v>
      </c>
    </row>
    <row r="172" spans="1:23" ht="24.9" customHeight="1" x14ac:dyDescent="0.25">
      <c r="A172" s="143"/>
      <c r="B172" s="145"/>
      <c r="C172" s="80">
        <v>18</v>
      </c>
      <c r="D172" s="84" t="s">
        <v>225</v>
      </c>
      <c r="E172" s="84">
        <v>99968262.394199997</v>
      </c>
      <c r="F172" s="84">
        <v>0</v>
      </c>
      <c r="G172" s="84">
        <v>2999047.8717999998</v>
      </c>
      <c r="H172" s="84">
        <v>0</v>
      </c>
      <c r="I172" s="84">
        <f t="shared" si="30"/>
        <v>2999047.8717999998</v>
      </c>
      <c r="J172" s="84">
        <v>55120153.592600003</v>
      </c>
      <c r="K172" s="85">
        <f t="shared" si="32"/>
        <v>158087463.85860002</v>
      </c>
      <c r="L172" s="79"/>
      <c r="M172" s="145"/>
      <c r="N172" s="86">
        <v>15</v>
      </c>
      <c r="O172" s="145"/>
      <c r="P172" s="84" t="s">
        <v>601</v>
      </c>
      <c r="Q172" s="84">
        <v>212183755.8026</v>
      </c>
      <c r="R172" s="84">
        <v>0</v>
      </c>
      <c r="S172" s="84">
        <v>6365512.6741000004</v>
      </c>
      <c r="T172" s="84">
        <f t="shared" si="41"/>
        <v>3182756.3370500002</v>
      </c>
      <c r="U172" s="84">
        <f t="shared" si="42"/>
        <v>3182756.3370500002</v>
      </c>
      <c r="V172" s="84">
        <v>77926843.195099995</v>
      </c>
      <c r="W172" s="85">
        <f t="shared" si="33"/>
        <v>293293355.33475</v>
      </c>
    </row>
    <row r="173" spans="1:23" ht="24.9" customHeight="1" x14ac:dyDescent="0.25">
      <c r="A173" s="143"/>
      <c r="B173" s="145"/>
      <c r="C173" s="80">
        <v>19</v>
      </c>
      <c r="D173" s="84" t="s">
        <v>226</v>
      </c>
      <c r="E173" s="84">
        <v>134676694.2164</v>
      </c>
      <c r="F173" s="84">
        <v>0</v>
      </c>
      <c r="G173" s="84">
        <v>4040300.8265</v>
      </c>
      <c r="H173" s="84">
        <v>0</v>
      </c>
      <c r="I173" s="84">
        <f t="shared" si="30"/>
        <v>4040300.8265</v>
      </c>
      <c r="J173" s="84">
        <v>61956463.972599998</v>
      </c>
      <c r="K173" s="85">
        <f t="shared" si="32"/>
        <v>200673459.01550001</v>
      </c>
      <c r="L173" s="79"/>
      <c r="M173" s="145"/>
      <c r="N173" s="86">
        <v>16</v>
      </c>
      <c r="O173" s="145"/>
      <c r="P173" s="84" t="s">
        <v>602</v>
      </c>
      <c r="Q173" s="84">
        <v>134382806.06509998</v>
      </c>
      <c r="R173" s="84">
        <v>0</v>
      </c>
      <c r="S173" s="84">
        <v>4031484.182</v>
      </c>
      <c r="T173" s="84">
        <f t="shared" si="41"/>
        <v>2015742.091</v>
      </c>
      <c r="U173" s="84">
        <f t="shared" si="42"/>
        <v>2015742.091</v>
      </c>
      <c r="V173" s="84">
        <v>75950451.877000004</v>
      </c>
      <c r="W173" s="85">
        <f t="shared" si="33"/>
        <v>212349000.03310001</v>
      </c>
    </row>
    <row r="174" spans="1:23" ht="24.9" customHeight="1" x14ac:dyDescent="0.25">
      <c r="A174" s="143"/>
      <c r="B174" s="145"/>
      <c r="C174" s="80">
        <v>20</v>
      </c>
      <c r="D174" s="84" t="s">
        <v>227</v>
      </c>
      <c r="E174" s="84">
        <v>159375273.2322</v>
      </c>
      <c r="F174" s="84">
        <v>0</v>
      </c>
      <c r="G174" s="84">
        <v>4781258.1969999997</v>
      </c>
      <c r="H174" s="84">
        <v>0</v>
      </c>
      <c r="I174" s="84">
        <f t="shared" si="30"/>
        <v>4781258.1969999997</v>
      </c>
      <c r="J174" s="84">
        <v>67294450.764500007</v>
      </c>
      <c r="K174" s="85">
        <f t="shared" si="32"/>
        <v>231450982.19370002</v>
      </c>
      <c r="L174" s="79"/>
      <c r="M174" s="145"/>
      <c r="N174" s="86">
        <v>17</v>
      </c>
      <c r="O174" s="145"/>
      <c r="P174" s="84" t="s">
        <v>603</v>
      </c>
      <c r="Q174" s="84">
        <v>182397901.86130002</v>
      </c>
      <c r="R174" s="84">
        <v>0</v>
      </c>
      <c r="S174" s="84">
        <v>5471937.0558000002</v>
      </c>
      <c r="T174" s="84">
        <f t="shared" si="41"/>
        <v>2735968.5279000001</v>
      </c>
      <c r="U174" s="84">
        <f t="shared" si="42"/>
        <v>2735968.5279000001</v>
      </c>
      <c r="V174" s="84">
        <v>82276416.231399998</v>
      </c>
      <c r="W174" s="85">
        <f t="shared" si="33"/>
        <v>267410286.62059999</v>
      </c>
    </row>
    <row r="175" spans="1:23" ht="24.9" customHeight="1" x14ac:dyDescent="0.25">
      <c r="A175" s="143"/>
      <c r="B175" s="145"/>
      <c r="C175" s="80">
        <v>21</v>
      </c>
      <c r="D175" s="84" t="s">
        <v>228</v>
      </c>
      <c r="E175" s="84">
        <v>232088481.59449998</v>
      </c>
      <c r="F175" s="84">
        <v>0</v>
      </c>
      <c r="G175" s="84">
        <v>6962654.4478000002</v>
      </c>
      <c r="H175" s="84">
        <v>0</v>
      </c>
      <c r="I175" s="84">
        <f t="shared" si="30"/>
        <v>6962654.4478000002</v>
      </c>
      <c r="J175" s="84">
        <v>122728933.979</v>
      </c>
      <c r="K175" s="85">
        <f t="shared" si="32"/>
        <v>361780070.02129996</v>
      </c>
      <c r="L175" s="79"/>
      <c r="M175" s="145"/>
      <c r="N175" s="86">
        <v>18</v>
      </c>
      <c r="O175" s="145"/>
      <c r="P175" s="84" t="s">
        <v>604</v>
      </c>
      <c r="Q175" s="84">
        <v>123205863.74970001</v>
      </c>
      <c r="R175" s="84">
        <v>0</v>
      </c>
      <c r="S175" s="84">
        <v>3696175.9125000001</v>
      </c>
      <c r="T175" s="84">
        <f t="shared" si="41"/>
        <v>1848087.95625</v>
      </c>
      <c r="U175" s="84">
        <f t="shared" si="42"/>
        <v>1848087.95625</v>
      </c>
      <c r="V175" s="84">
        <v>61733752.818499997</v>
      </c>
      <c r="W175" s="85">
        <f t="shared" si="33"/>
        <v>186787704.52445</v>
      </c>
    </row>
    <row r="176" spans="1:23" ht="24.9" customHeight="1" x14ac:dyDescent="0.25">
      <c r="A176" s="143"/>
      <c r="B176" s="145"/>
      <c r="C176" s="80">
        <v>22</v>
      </c>
      <c r="D176" s="84" t="s">
        <v>229</v>
      </c>
      <c r="E176" s="84">
        <v>144929763.49970001</v>
      </c>
      <c r="F176" s="84">
        <v>0</v>
      </c>
      <c r="G176" s="84">
        <v>4347892.9050000003</v>
      </c>
      <c r="H176" s="84">
        <v>0</v>
      </c>
      <c r="I176" s="84">
        <f t="shared" si="30"/>
        <v>4347892.9050000003</v>
      </c>
      <c r="J176" s="84">
        <v>65715286.039499998</v>
      </c>
      <c r="K176" s="85">
        <f t="shared" si="32"/>
        <v>214992942.44420001</v>
      </c>
      <c r="L176" s="79"/>
      <c r="M176" s="145"/>
      <c r="N176" s="86">
        <v>19</v>
      </c>
      <c r="O176" s="145"/>
      <c r="P176" s="84" t="s">
        <v>605</v>
      </c>
      <c r="Q176" s="84">
        <v>141795758.80840001</v>
      </c>
      <c r="R176" s="84">
        <v>0</v>
      </c>
      <c r="S176" s="84">
        <v>4253872.7642999999</v>
      </c>
      <c r="T176" s="84">
        <f t="shared" si="41"/>
        <v>2126936.38215</v>
      </c>
      <c r="U176" s="84">
        <f t="shared" si="42"/>
        <v>2126936.38215</v>
      </c>
      <c r="V176" s="84">
        <v>69648478.147799999</v>
      </c>
      <c r="W176" s="85">
        <f t="shared" si="33"/>
        <v>213571173.33835</v>
      </c>
    </row>
    <row r="177" spans="1:23" ht="24.9" customHeight="1" x14ac:dyDescent="0.25">
      <c r="A177" s="143"/>
      <c r="B177" s="145"/>
      <c r="C177" s="80">
        <v>23</v>
      </c>
      <c r="D177" s="84" t="s">
        <v>230</v>
      </c>
      <c r="E177" s="84">
        <v>134961389.71260002</v>
      </c>
      <c r="F177" s="84">
        <v>0</v>
      </c>
      <c r="G177" s="84">
        <v>4048841.6913999999</v>
      </c>
      <c r="H177" s="84">
        <v>0</v>
      </c>
      <c r="I177" s="84">
        <f t="shared" si="30"/>
        <v>4048841.6913999999</v>
      </c>
      <c r="J177" s="84">
        <v>63866408.528999999</v>
      </c>
      <c r="K177" s="85">
        <f t="shared" si="32"/>
        <v>202876639.93300003</v>
      </c>
      <c r="L177" s="79"/>
      <c r="M177" s="145"/>
      <c r="N177" s="86">
        <v>20</v>
      </c>
      <c r="O177" s="145"/>
      <c r="P177" s="84" t="s">
        <v>606</v>
      </c>
      <c r="Q177" s="84">
        <v>163545527.5914</v>
      </c>
      <c r="R177" s="84">
        <v>0</v>
      </c>
      <c r="S177" s="84">
        <v>4906365.8277000003</v>
      </c>
      <c r="T177" s="84">
        <f t="shared" si="41"/>
        <v>2453182.9138500001</v>
      </c>
      <c r="U177" s="84">
        <f t="shared" si="42"/>
        <v>2453182.9138500001</v>
      </c>
      <c r="V177" s="84">
        <v>73115196.179000005</v>
      </c>
      <c r="W177" s="85">
        <f t="shared" si="33"/>
        <v>239113906.68425</v>
      </c>
    </row>
    <row r="178" spans="1:23" ht="24.9" customHeight="1" x14ac:dyDescent="0.25">
      <c r="A178" s="143"/>
      <c r="B178" s="145"/>
      <c r="C178" s="80">
        <v>24</v>
      </c>
      <c r="D178" s="84" t="s">
        <v>231</v>
      </c>
      <c r="E178" s="84">
        <v>131735112.5316</v>
      </c>
      <c r="F178" s="84">
        <v>0</v>
      </c>
      <c r="G178" s="84">
        <v>3952053.3758999999</v>
      </c>
      <c r="H178" s="84">
        <v>0</v>
      </c>
      <c r="I178" s="84">
        <f t="shared" si="30"/>
        <v>3952053.3758999999</v>
      </c>
      <c r="J178" s="84">
        <v>62877267.784699999</v>
      </c>
      <c r="K178" s="85">
        <f t="shared" si="32"/>
        <v>198564433.69220001</v>
      </c>
      <c r="L178" s="79"/>
      <c r="M178" s="145"/>
      <c r="N178" s="86">
        <v>21</v>
      </c>
      <c r="O178" s="145"/>
      <c r="P178" s="84" t="s">
        <v>607</v>
      </c>
      <c r="Q178" s="84">
        <v>153852266.30590001</v>
      </c>
      <c r="R178" s="84">
        <v>0</v>
      </c>
      <c r="S178" s="84">
        <v>4615567.9891999997</v>
      </c>
      <c r="T178" s="84">
        <f t="shared" si="41"/>
        <v>2307783.9945999999</v>
      </c>
      <c r="U178" s="84">
        <f t="shared" si="42"/>
        <v>2307783.9945999999</v>
      </c>
      <c r="V178" s="84">
        <v>72260839.128700003</v>
      </c>
      <c r="W178" s="85">
        <f t="shared" si="33"/>
        <v>228420889.42919999</v>
      </c>
    </row>
    <row r="179" spans="1:23" ht="24.9" customHeight="1" x14ac:dyDescent="0.25">
      <c r="A179" s="143"/>
      <c r="B179" s="145"/>
      <c r="C179" s="80">
        <v>25</v>
      </c>
      <c r="D179" s="84" t="s">
        <v>232</v>
      </c>
      <c r="E179" s="84">
        <v>150661337.78389999</v>
      </c>
      <c r="F179" s="84">
        <v>0</v>
      </c>
      <c r="G179" s="84">
        <v>4519840.1335000005</v>
      </c>
      <c r="H179" s="84">
        <v>0</v>
      </c>
      <c r="I179" s="84">
        <f t="shared" si="30"/>
        <v>4519840.1335000005</v>
      </c>
      <c r="J179" s="84">
        <v>81374766.753999993</v>
      </c>
      <c r="K179" s="85">
        <f t="shared" si="32"/>
        <v>236555944.67140001</v>
      </c>
      <c r="L179" s="79"/>
      <c r="M179" s="145"/>
      <c r="N179" s="86">
        <v>22</v>
      </c>
      <c r="O179" s="145"/>
      <c r="P179" s="84" t="s">
        <v>608</v>
      </c>
      <c r="Q179" s="84">
        <v>181876951.74379998</v>
      </c>
      <c r="R179" s="84">
        <v>0</v>
      </c>
      <c r="S179" s="84">
        <v>5456308.5522999996</v>
      </c>
      <c r="T179" s="84">
        <f t="shared" si="41"/>
        <v>2728154.2761499998</v>
      </c>
      <c r="U179" s="84">
        <f t="shared" si="42"/>
        <v>2728154.2761499998</v>
      </c>
      <c r="V179" s="84">
        <v>80890339.689300001</v>
      </c>
      <c r="W179" s="85">
        <f t="shared" si="33"/>
        <v>265495445.70925</v>
      </c>
    </row>
    <row r="180" spans="1:23" ht="24.9" customHeight="1" x14ac:dyDescent="0.25">
      <c r="A180" s="143"/>
      <c r="B180" s="145"/>
      <c r="C180" s="80">
        <v>26</v>
      </c>
      <c r="D180" s="84" t="s">
        <v>233</v>
      </c>
      <c r="E180" s="84">
        <v>130962222.30369999</v>
      </c>
      <c r="F180" s="84">
        <v>0</v>
      </c>
      <c r="G180" s="84">
        <v>3928866.6691000001</v>
      </c>
      <c r="H180" s="84">
        <v>0</v>
      </c>
      <c r="I180" s="84">
        <f t="shared" si="30"/>
        <v>3928866.6691000001</v>
      </c>
      <c r="J180" s="84">
        <v>61415729.821800001</v>
      </c>
      <c r="K180" s="85">
        <f t="shared" si="32"/>
        <v>196306818.79459998</v>
      </c>
      <c r="L180" s="79"/>
      <c r="M180" s="145"/>
      <c r="N180" s="86">
        <v>23</v>
      </c>
      <c r="O180" s="145"/>
      <c r="P180" s="84" t="s">
        <v>609</v>
      </c>
      <c r="Q180" s="84">
        <v>133011181.85760002</v>
      </c>
      <c r="R180" s="84">
        <v>0</v>
      </c>
      <c r="S180" s="84">
        <v>3990335.4556999998</v>
      </c>
      <c r="T180" s="84">
        <f t="shared" si="41"/>
        <v>1995167.7278499999</v>
      </c>
      <c r="U180" s="84">
        <f t="shared" si="42"/>
        <v>1995167.7278499999</v>
      </c>
      <c r="V180" s="84">
        <v>78153082.060100004</v>
      </c>
      <c r="W180" s="85">
        <f t="shared" si="33"/>
        <v>213159431.64555001</v>
      </c>
    </row>
    <row r="181" spans="1:23" ht="24.9" customHeight="1" x14ac:dyDescent="0.25">
      <c r="A181" s="143"/>
      <c r="B181" s="146"/>
      <c r="C181" s="80">
        <v>27</v>
      </c>
      <c r="D181" s="84" t="s">
        <v>234</v>
      </c>
      <c r="E181" s="84">
        <v>127015781.73550001</v>
      </c>
      <c r="F181" s="84">
        <v>0</v>
      </c>
      <c r="G181" s="84">
        <v>3810473.4520999999</v>
      </c>
      <c r="H181" s="84">
        <v>0</v>
      </c>
      <c r="I181" s="84">
        <f t="shared" si="30"/>
        <v>3810473.4520999999</v>
      </c>
      <c r="J181" s="84">
        <v>61781841.301100001</v>
      </c>
      <c r="K181" s="85">
        <f t="shared" si="32"/>
        <v>192608096.4887</v>
      </c>
      <c r="L181" s="79"/>
      <c r="M181" s="145"/>
      <c r="N181" s="86">
        <v>24</v>
      </c>
      <c r="O181" s="145"/>
      <c r="P181" s="84" t="s">
        <v>610</v>
      </c>
      <c r="Q181" s="84">
        <v>108249989.51630001</v>
      </c>
      <c r="R181" s="84">
        <v>0</v>
      </c>
      <c r="S181" s="84">
        <v>3247499.6855000001</v>
      </c>
      <c r="T181" s="84">
        <f t="shared" si="41"/>
        <v>1623749.8427500001</v>
      </c>
      <c r="U181" s="84">
        <f t="shared" si="42"/>
        <v>1623749.8427500001</v>
      </c>
      <c r="V181" s="84">
        <v>58810240.699500002</v>
      </c>
      <c r="W181" s="85">
        <f t="shared" si="33"/>
        <v>168683980.05855</v>
      </c>
    </row>
    <row r="182" spans="1:23" ht="24.9" customHeight="1" x14ac:dyDescent="0.25">
      <c r="A182" s="80"/>
      <c r="B182" s="140" t="s">
        <v>907</v>
      </c>
      <c r="C182" s="141"/>
      <c r="D182" s="87"/>
      <c r="E182" s="87">
        <f>SUM(E155:E181)</f>
        <v>3924027419.8799996</v>
      </c>
      <c r="F182" s="87">
        <f t="shared" ref="F182:K182" si="43">SUM(F155:F181)</f>
        <v>0</v>
      </c>
      <c r="G182" s="87">
        <f t="shared" si="43"/>
        <v>117720822.59639999</v>
      </c>
      <c r="H182" s="87">
        <f t="shared" si="43"/>
        <v>0</v>
      </c>
      <c r="I182" s="87">
        <f t="shared" si="30"/>
        <v>117720822.59639999</v>
      </c>
      <c r="J182" s="87">
        <f t="shared" si="43"/>
        <v>1870013943.8985</v>
      </c>
      <c r="K182" s="87">
        <f t="shared" si="43"/>
        <v>5911762186.3748989</v>
      </c>
      <c r="L182" s="79"/>
      <c r="M182" s="146"/>
      <c r="N182" s="86">
        <v>25</v>
      </c>
      <c r="O182" s="146"/>
      <c r="P182" s="84" t="s">
        <v>611</v>
      </c>
      <c r="Q182" s="84">
        <v>120665256.17379999</v>
      </c>
      <c r="R182" s="84">
        <v>0</v>
      </c>
      <c r="S182" s="84">
        <v>3619957.6852000002</v>
      </c>
      <c r="T182" s="84">
        <f t="shared" si="41"/>
        <v>1809978.8426000001</v>
      </c>
      <c r="U182" s="84">
        <f t="shared" si="42"/>
        <v>1809978.8426000001</v>
      </c>
      <c r="V182" s="84">
        <v>58554195.300300002</v>
      </c>
      <c r="W182" s="85">
        <f t="shared" si="33"/>
        <v>181029430.31669998</v>
      </c>
    </row>
    <row r="183" spans="1:23" ht="24.9" customHeight="1" x14ac:dyDescent="0.25">
      <c r="A183" s="143">
        <v>9</v>
      </c>
      <c r="B183" s="144" t="s">
        <v>908</v>
      </c>
      <c r="C183" s="80">
        <v>1</v>
      </c>
      <c r="D183" s="84" t="s">
        <v>235</v>
      </c>
      <c r="E183" s="84">
        <v>134653598.2859</v>
      </c>
      <c r="F183" s="84">
        <f>-2141737.01</f>
        <v>-2141737.0099999998</v>
      </c>
      <c r="G183" s="84">
        <v>4039607.9485999998</v>
      </c>
      <c r="H183" s="84">
        <f t="shared" ref="H183:H226" si="44">G183/2</f>
        <v>2019803.9742999999</v>
      </c>
      <c r="I183" s="84">
        <f t="shared" si="30"/>
        <v>2019803.9742999999</v>
      </c>
      <c r="J183" s="84">
        <v>65605470.850000001</v>
      </c>
      <c r="K183" s="85">
        <f t="shared" si="32"/>
        <v>200137136.1002</v>
      </c>
      <c r="L183" s="79"/>
      <c r="M183" s="80"/>
      <c r="N183" s="140" t="s">
        <v>909</v>
      </c>
      <c r="O183" s="142"/>
      <c r="P183" s="87"/>
      <c r="Q183" s="87">
        <f>SUM(Q158:Q182)</f>
        <v>3686285834.7394013</v>
      </c>
      <c r="R183" s="84">
        <v>0</v>
      </c>
      <c r="S183" s="87">
        <f t="shared" ref="S183:W183" si="45">SUM(S158:S182)</f>
        <v>110588575.04200001</v>
      </c>
      <c r="T183" s="87">
        <f t="shared" si="45"/>
        <v>55294287.521000005</v>
      </c>
      <c r="U183" s="87">
        <f t="shared" si="42"/>
        <v>55294287.521000005</v>
      </c>
      <c r="V183" s="87">
        <f t="shared" si="45"/>
        <v>1740935552.6142001</v>
      </c>
      <c r="W183" s="87">
        <f t="shared" si="45"/>
        <v>5482515674.8746004</v>
      </c>
    </row>
    <row r="184" spans="1:23" ht="24.9" customHeight="1" x14ac:dyDescent="0.25">
      <c r="A184" s="143"/>
      <c r="B184" s="145"/>
      <c r="C184" s="80">
        <v>2</v>
      </c>
      <c r="D184" s="84" t="s">
        <v>236</v>
      </c>
      <c r="E184" s="84">
        <v>169257939.50310001</v>
      </c>
      <c r="F184" s="84">
        <f t="shared" ref="F184:F200" si="46">-2141737.01</f>
        <v>-2141737.0099999998</v>
      </c>
      <c r="G184" s="84">
        <v>5077738.1851000004</v>
      </c>
      <c r="H184" s="84">
        <f t="shared" si="44"/>
        <v>2538869.0925500002</v>
      </c>
      <c r="I184" s="84">
        <f t="shared" si="30"/>
        <v>2538869.0925500002</v>
      </c>
      <c r="J184" s="84">
        <v>66524820.684799999</v>
      </c>
      <c r="K184" s="85">
        <f t="shared" si="32"/>
        <v>236179892.27045</v>
      </c>
      <c r="L184" s="79"/>
      <c r="M184" s="144">
        <v>27</v>
      </c>
      <c r="N184" s="86">
        <v>1</v>
      </c>
      <c r="O184" s="144" t="s">
        <v>57</v>
      </c>
      <c r="P184" s="84" t="s">
        <v>612</v>
      </c>
      <c r="Q184" s="84">
        <v>135472662.87869999</v>
      </c>
      <c r="R184" s="84">
        <f>-5788847.52</f>
        <v>-5788847.5199999996</v>
      </c>
      <c r="S184" s="84">
        <v>4064179.8864000002</v>
      </c>
      <c r="T184" s="84">
        <v>0</v>
      </c>
      <c r="U184" s="84">
        <f t="shared" si="42"/>
        <v>4064179.8864000002</v>
      </c>
      <c r="V184" s="84">
        <v>77931071.348299995</v>
      </c>
      <c r="W184" s="85">
        <f t="shared" si="33"/>
        <v>211679066.5934</v>
      </c>
    </row>
    <row r="185" spans="1:23" ht="24.9" customHeight="1" x14ac:dyDescent="0.25">
      <c r="A185" s="143"/>
      <c r="B185" s="145"/>
      <c r="C185" s="80">
        <v>3</v>
      </c>
      <c r="D185" s="84" t="s">
        <v>237</v>
      </c>
      <c r="E185" s="84">
        <v>162029689.41340002</v>
      </c>
      <c r="F185" s="84">
        <f t="shared" si="46"/>
        <v>-2141737.0099999998</v>
      </c>
      <c r="G185" s="84">
        <v>4860890.6824000003</v>
      </c>
      <c r="H185" s="84">
        <f t="shared" si="44"/>
        <v>2430445.3412000001</v>
      </c>
      <c r="I185" s="84">
        <f t="shared" si="30"/>
        <v>2430445.3412000001</v>
      </c>
      <c r="J185" s="84">
        <v>84011805.443900004</v>
      </c>
      <c r="K185" s="85">
        <f t="shared" si="32"/>
        <v>246330203.18850005</v>
      </c>
      <c r="L185" s="79"/>
      <c r="M185" s="145"/>
      <c r="N185" s="86">
        <v>2</v>
      </c>
      <c r="O185" s="145"/>
      <c r="P185" s="84" t="s">
        <v>613</v>
      </c>
      <c r="Q185" s="84">
        <v>139854795.62290001</v>
      </c>
      <c r="R185" s="84">
        <f t="shared" ref="R185:R203" si="47">-5788847.52</f>
        <v>-5788847.5199999996</v>
      </c>
      <c r="S185" s="84">
        <v>4195643.8687000005</v>
      </c>
      <c r="T185" s="84">
        <v>0</v>
      </c>
      <c r="U185" s="84">
        <f t="shared" si="42"/>
        <v>4195643.8687000005</v>
      </c>
      <c r="V185" s="84">
        <v>85048144.7412</v>
      </c>
      <c r="W185" s="85">
        <f t="shared" si="33"/>
        <v>223309736.71280003</v>
      </c>
    </row>
    <row r="186" spans="1:23" ht="24.9" customHeight="1" x14ac:dyDescent="0.25">
      <c r="A186" s="143"/>
      <c r="B186" s="145"/>
      <c r="C186" s="80">
        <v>4</v>
      </c>
      <c r="D186" s="84" t="s">
        <v>238</v>
      </c>
      <c r="E186" s="84">
        <v>104544392.87449999</v>
      </c>
      <c r="F186" s="84">
        <f t="shared" si="46"/>
        <v>-2141737.0099999998</v>
      </c>
      <c r="G186" s="84">
        <v>3136331.7862</v>
      </c>
      <c r="H186" s="84">
        <f t="shared" si="44"/>
        <v>1568165.8931</v>
      </c>
      <c r="I186" s="84">
        <f t="shared" si="30"/>
        <v>1568165.8931</v>
      </c>
      <c r="J186" s="84">
        <v>49260294.4498</v>
      </c>
      <c r="K186" s="85">
        <f t="shared" si="32"/>
        <v>153231116.20739999</v>
      </c>
      <c r="L186" s="79"/>
      <c r="M186" s="145"/>
      <c r="N186" s="86">
        <v>3</v>
      </c>
      <c r="O186" s="145"/>
      <c r="P186" s="84" t="s">
        <v>614</v>
      </c>
      <c r="Q186" s="84">
        <v>214961450.6981</v>
      </c>
      <c r="R186" s="84">
        <f t="shared" si="47"/>
        <v>-5788847.5199999996</v>
      </c>
      <c r="S186" s="84">
        <v>6448843.5208999999</v>
      </c>
      <c r="T186" s="84">
        <v>0</v>
      </c>
      <c r="U186" s="84">
        <f t="shared" si="42"/>
        <v>6448843.5208999999</v>
      </c>
      <c r="V186" s="84">
        <v>125219646.8458</v>
      </c>
      <c r="W186" s="85">
        <f t="shared" si="33"/>
        <v>340841093.54479998</v>
      </c>
    </row>
    <row r="187" spans="1:23" ht="24.9" customHeight="1" x14ac:dyDescent="0.25">
      <c r="A187" s="143"/>
      <c r="B187" s="145"/>
      <c r="C187" s="80">
        <v>5</v>
      </c>
      <c r="D187" s="84" t="s">
        <v>239</v>
      </c>
      <c r="E187" s="84">
        <v>124885761.92199999</v>
      </c>
      <c r="F187" s="84">
        <f t="shared" si="46"/>
        <v>-2141737.0099999998</v>
      </c>
      <c r="G187" s="84">
        <v>3746572.8577000001</v>
      </c>
      <c r="H187" s="84">
        <f t="shared" si="44"/>
        <v>1873286.42885</v>
      </c>
      <c r="I187" s="84">
        <f t="shared" si="30"/>
        <v>1873286.42885</v>
      </c>
      <c r="J187" s="84">
        <v>59937867.408500001</v>
      </c>
      <c r="K187" s="85">
        <f t="shared" si="32"/>
        <v>184555178.74935001</v>
      </c>
      <c r="L187" s="79"/>
      <c r="M187" s="145"/>
      <c r="N187" s="86">
        <v>4</v>
      </c>
      <c r="O187" s="145"/>
      <c r="P187" s="84" t="s">
        <v>615</v>
      </c>
      <c r="Q187" s="84">
        <v>141338958.3899</v>
      </c>
      <c r="R187" s="84">
        <f t="shared" si="47"/>
        <v>-5788847.5199999996</v>
      </c>
      <c r="S187" s="84">
        <v>4240168.7516999999</v>
      </c>
      <c r="T187" s="84">
        <v>0</v>
      </c>
      <c r="U187" s="84">
        <f t="shared" si="42"/>
        <v>4240168.7516999999</v>
      </c>
      <c r="V187" s="84">
        <v>75095379.457100004</v>
      </c>
      <c r="W187" s="85">
        <f t="shared" si="33"/>
        <v>214885659.07870001</v>
      </c>
    </row>
    <row r="188" spans="1:23" ht="24.9" customHeight="1" x14ac:dyDescent="0.25">
      <c r="A188" s="143"/>
      <c r="B188" s="145"/>
      <c r="C188" s="80">
        <v>6</v>
      </c>
      <c r="D188" s="84" t="s">
        <v>240</v>
      </c>
      <c r="E188" s="84">
        <v>143671805.83249998</v>
      </c>
      <c r="F188" s="84">
        <f t="shared" si="46"/>
        <v>-2141737.0099999998</v>
      </c>
      <c r="G188" s="84">
        <v>4310154.1749999998</v>
      </c>
      <c r="H188" s="84">
        <f t="shared" si="44"/>
        <v>2155077.0874999999</v>
      </c>
      <c r="I188" s="84">
        <f t="shared" si="30"/>
        <v>2155077.0874999999</v>
      </c>
      <c r="J188" s="84">
        <v>69150412.858899996</v>
      </c>
      <c r="K188" s="85">
        <f t="shared" si="32"/>
        <v>212835558.76889998</v>
      </c>
      <c r="L188" s="79"/>
      <c r="M188" s="145"/>
      <c r="N188" s="86">
        <v>5</v>
      </c>
      <c r="O188" s="145"/>
      <c r="P188" s="84" t="s">
        <v>616</v>
      </c>
      <c r="Q188" s="84">
        <v>126664958.926</v>
      </c>
      <c r="R188" s="84">
        <f t="shared" si="47"/>
        <v>-5788847.5199999996</v>
      </c>
      <c r="S188" s="84">
        <v>3799948.7678</v>
      </c>
      <c r="T188" s="84">
        <v>0</v>
      </c>
      <c r="U188" s="84">
        <f t="shared" si="42"/>
        <v>3799948.7678</v>
      </c>
      <c r="V188" s="84">
        <v>73208698.537200004</v>
      </c>
      <c r="W188" s="85">
        <f t="shared" si="33"/>
        <v>197884758.71100003</v>
      </c>
    </row>
    <row r="189" spans="1:23" ht="24.9" customHeight="1" x14ac:dyDescent="0.25">
      <c r="A189" s="143"/>
      <c r="B189" s="145"/>
      <c r="C189" s="80">
        <v>7</v>
      </c>
      <c r="D189" s="84" t="s">
        <v>241</v>
      </c>
      <c r="E189" s="84">
        <v>164712149.51029998</v>
      </c>
      <c r="F189" s="84">
        <f t="shared" si="46"/>
        <v>-2141737.0099999998</v>
      </c>
      <c r="G189" s="84">
        <v>4941364.4852999998</v>
      </c>
      <c r="H189" s="84">
        <f t="shared" si="44"/>
        <v>2470682.2426499999</v>
      </c>
      <c r="I189" s="84">
        <f t="shared" si="30"/>
        <v>2470682.2426499999</v>
      </c>
      <c r="J189" s="84">
        <v>71616067.532100007</v>
      </c>
      <c r="K189" s="85">
        <f t="shared" si="32"/>
        <v>236657162.27504998</v>
      </c>
      <c r="L189" s="79"/>
      <c r="M189" s="145"/>
      <c r="N189" s="86">
        <v>6</v>
      </c>
      <c r="O189" s="145"/>
      <c r="P189" s="84" t="s">
        <v>617</v>
      </c>
      <c r="Q189" s="84">
        <v>96350841.142299995</v>
      </c>
      <c r="R189" s="84">
        <f t="shared" si="47"/>
        <v>-5788847.5199999996</v>
      </c>
      <c r="S189" s="84">
        <v>2890525.2343000001</v>
      </c>
      <c r="T189" s="84">
        <v>0</v>
      </c>
      <c r="U189" s="84">
        <f t="shared" si="42"/>
        <v>2890525.2343000001</v>
      </c>
      <c r="V189" s="84">
        <v>56677849.2381</v>
      </c>
      <c r="W189" s="85">
        <f t="shared" si="33"/>
        <v>150130368.09470001</v>
      </c>
    </row>
    <row r="190" spans="1:23" ht="24.9" customHeight="1" x14ac:dyDescent="0.25">
      <c r="A190" s="143"/>
      <c r="B190" s="145"/>
      <c r="C190" s="80">
        <v>8</v>
      </c>
      <c r="D190" s="84" t="s">
        <v>242</v>
      </c>
      <c r="E190" s="84">
        <v>130477378.20830001</v>
      </c>
      <c r="F190" s="84">
        <f t="shared" si="46"/>
        <v>-2141737.0099999998</v>
      </c>
      <c r="G190" s="84">
        <v>3914321.3462</v>
      </c>
      <c r="H190" s="84">
        <f t="shared" si="44"/>
        <v>1957160.6731</v>
      </c>
      <c r="I190" s="84">
        <f t="shared" si="30"/>
        <v>1957160.6731</v>
      </c>
      <c r="J190" s="84">
        <v>70634778.265100002</v>
      </c>
      <c r="K190" s="85">
        <f t="shared" si="32"/>
        <v>200927580.1365</v>
      </c>
      <c r="L190" s="79"/>
      <c r="M190" s="145"/>
      <c r="N190" s="86">
        <v>7</v>
      </c>
      <c r="O190" s="145"/>
      <c r="P190" s="84" t="s">
        <v>799</v>
      </c>
      <c r="Q190" s="84">
        <v>93862745.654899999</v>
      </c>
      <c r="R190" s="84">
        <f t="shared" si="47"/>
        <v>-5788847.5199999996</v>
      </c>
      <c r="S190" s="84">
        <v>2815882.3695999999</v>
      </c>
      <c r="T190" s="84">
        <v>0</v>
      </c>
      <c r="U190" s="84">
        <f t="shared" si="42"/>
        <v>2815882.3695999999</v>
      </c>
      <c r="V190" s="84">
        <v>57369215.4353</v>
      </c>
      <c r="W190" s="85">
        <f t="shared" si="33"/>
        <v>148258995.93979999</v>
      </c>
    </row>
    <row r="191" spans="1:23" ht="24.9" customHeight="1" x14ac:dyDescent="0.25">
      <c r="A191" s="143"/>
      <c r="B191" s="145"/>
      <c r="C191" s="80">
        <v>9</v>
      </c>
      <c r="D191" s="84" t="s">
        <v>243</v>
      </c>
      <c r="E191" s="84">
        <v>139072802.49449998</v>
      </c>
      <c r="F191" s="84">
        <f t="shared" si="46"/>
        <v>-2141737.0099999998</v>
      </c>
      <c r="G191" s="84">
        <v>4172184.0748000001</v>
      </c>
      <c r="H191" s="84">
        <f t="shared" si="44"/>
        <v>2086092.0374</v>
      </c>
      <c r="I191" s="84">
        <f t="shared" si="30"/>
        <v>2086092.0374</v>
      </c>
      <c r="J191" s="84">
        <v>72414155.661699995</v>
      </c>
      <c r="K191" s="85">
        <f t="shared" si="32"/>
        <v>211431313.18360001</v>
      </c>
      <c r="L191" s="79"/>
      <c r="M191" s="145"/>
      <c r="N191" s="86">
        <v>8</v>
      </c>
      <c r="O191" s="145"/>
      <c r="P191" s="84" t="s">
        <v>618</v>
      </c>
      <c r="Q191" s="84">
        <v>210764817.57640001</v>
      </c>
      <c r="R191" s="84">
        <f t="shared" si="47"/>
        <v>-5788847.5199999996</v>
      </c>
      <c r="S191" s="84">
        <v>6322944.5273000002</v>
      </c>
      <c r="T191" s="84">
        <v>0</v>
      </c>
      <c r="U191" s="84">
        <f t="shared" si="42"/>
        <v>6322944.5273000002</v>
      </c>
      <c r="V191" s="84">
        <v>124968399.57170001</v>
      </c>
      <c r="W191" s="85">
        <f t="shared" si="33"/>
        <v>336267314.15540004</v>
      </c>
    </row>
    <row r="192" spans="1:23" ht="24.9" customHeight="1" x14ac:dyDescent="0.25">
      <c r="A192" s="143"/>
      <c r="B192" s="145"/>
      <c r="C192" s="80">
        <v>10</v>
      </c>
      <c r="D192" s="84" t="s">
        <v>244</v>
      </c>
      <c r="E192" s="84">
        <v>108899424.2097</v>
      </c>
      <c r="F192" s="84">
        <f t="shared" si="46"/>
        <v>-2141737.0099999998</v>
      </c>
      <c r="G192" s="84">
        <v>3266982.7263000002</v>
      </c>
      <c r="H192" s="84">
        <f t="shared" si="44"/>
        <v>1633491.3631500001</v>
      </c>
      <c r="I192" s="84">
        <f t="shared" si="30"/>
        <v>1633491.3631500001</v>
      </c>
      <c r="J192" s="84">
        <v>56211905.228200004</v>
      </c>
      <c r="K192" s="85">
        <f t="shared" si="32"/>
        <v>164603083.79105002</v>
      </c>
      <c r="L192" s="79"/>
      <c r="M192" s="145"/>
      <c r="N192" s="86">
        <v>9</v>
      </c>
      <c r="O192" s="145"/>
      <c r="P192" s="84" t="s">
        <v>619</v>
      </c>
      <c r="Q192" s="84">
        <v>125431274.62379999</v>
      </c>
      <c r="R192" s="84">
        <f t="shared" si="47"/>
        <v>-5788847.5199999996</v>
      </c>
      <c r="S192" s="84">
        <v>3762938.2387000001</v>
      </c>
      <c r="T192" s="84">
        <v>0</v>
      </c>
      <c r="U192" s="84">
        <f t="shared" si="42"/>
        <v>3762938.2387000001</v>
      </c>
      <c r="V192" s="84">
        <v>64680540.193000004</v>
      </c>
      <c r="W192" s="85">
        <f t="shared" si="33"/>
        <v>188085905.53549999</v>
      </c>
    </row>
    <row r="193" spans="1:23" ht="24.9" customHeight="1" x14ac:dyDescent="0.25">
      <c r="A193" s="143"/>
      <c r="B193" s="145"/>
      <c r="C193" s="80">
        <v>11</v>
      </c>
      <c r="D193" s="84" t="s">
        <v>245</v>
      </c>
      <c r="E193" s="84">
        <v>148591728.80090001</v>
      </c>
      <c r="F193" s="84">
        <f t="shared" si="46"/>
        <v>-2141737.0099999998</v>
      </c>
      <c r="G193" s="84">
        <v>4457751.8640000001</v>
      </c>
      <c r="H193" s="84">
        <f t="shared" si="44"/>
        <v>2228875.932</v>
      </c>
      <c r="I193" s="84">
        <f t="shared" si="30"/>
        <v>2228875.932</v>
      </c>
      <c r="J193" s="84">
        <v>68161708.307799995</v>
      </c>
      <c r="K193" s="85">
        <f t="shared" si="32"/>
        <v>216840576.0307</v>
      </c>
      <c r="L193" s="79"/>
      <c r="M193" s="145"/>
      <c r="N193" s="86">
        <v>10</v>
      </c>
      <c r="O193" s="145"/>
      <c r="P193" s="84" t="s">
        <v>620</v>
      </c>
      <c r="Q193" s="84">
        <v>156714112.8355</v>
      </c>
      <c r="R193" s="84">
        <f t="shared" si="47"/>
        <v>-5788847.5199999996</v>
      </c>
      <c r="S193" s="84">
        <v>4701423.3850999996</v>
      </c>
      <c r="T193" s="84">
        <v>0</v>
      </c>
      <c r="U193" s="84">
        <f t="shared" si="42"/>
        <v>4701423.3850999996</v>
      </c>
      <c r="V193" s="84">
        <v>90000100.564999998</v>
      </c>
      <c r="W193" s="85">
        <f t="shared" si="33"/>
        <v>245626789.2656</v>
      </c>
    </row>
    <row r="194" spans="1:23" ht="24.9" customHeight="1" x14ac:dyDescent="0.25">
      <c r="A194" s="143"/>
      <c r="B194" s="145"/>
      <c r="C194" s="80">
        <v>12</v>
      </c>
      <c r="D194" s="84" t="s">
        <v>246</v>
      </c>
      <c r="E194" s="84">
        <v>128231663.2203</v>
      </c>
      <c r="F194" s="84">
        <f t="shared" si="46"/>
        <v>-2141737.0099999998</v>
      </c>
      <c r="G194" s="84">
        <v>3846949.8966000001</v>
      </c>
      <c r="H194" s="84">
        <f t="shared" si="44"/>
        <v>1923474.9483</v>
      </c>
      <c r="I194" s="84">
        <f t="shared" si="30"/>
        <v>1923474.9483</v>
      </c>
      <c r="J194" s="84">
        <v>60592447.980499998</v>
      </c>
      <c r="K194" s="85">
        <f t="shared" si="32"/>
        <v>188605849.13909999</v>
      </c>
      <c r="L194" s="79"/>
      <c r="M194" s="145"/>
      <c r="N194" s="86">
        <v>11</v>
      </c>
      <c r="O194" s="145"/>
      <c r="P194" s="84" t="s">
        <v>621</v>
      </c>
      <c r="Q194" s="84">
        <v>120905006.6319</v>
      </c>
      <c r="R194" s="84">
        <f t="shared" si="47"/>
        <v>-5788847.5199999996</v>
      </c>
      <c r="S194" s="84">
        <v>3627150.199</v>
      </c>
      <c r="T194" s="84">
        <v>0</v>
      </c>
      <c r="U194" s="84">
        <f t="shared" si="42"/>
        <v>3627150.199</v>
      </c>
      <c r="V194" s="84">
        <v>71054195.002100006</v>
      </c>
      <c r="W194" s="85">
        <f t="shared" si="33"/>
        <v>189797504.31300002</v>
      </c>
    </row>
    <row r="195" spans="1:23" ht="24.9" customHeight="1" x14ac:dyDescent="0.25">
      <c r="A195" s="143"/>
      <c r="B195" s="145"/>
      <c r="C195" s="80">
        <v>13</v>
      </c>
      <c r="D195" s="84" t="s">
        <v>247</v>
      </c>
      <c r="E195" s="84">
        <v>141330668.4991</v>
      </c>
      <c r="F195" s="84">
        <f t="shared" si="46"/>
        <v>-2141737.0099999998</v>
      </c>
      <c r="G195" s="84">
        <v>4239920.0549999997</v>
      </c>
      <c r="H195" s="84">
        <f t="shared" si="44"/>
        <v>2119960.0274999999</v>
      </c>
      <c r="I195" s="84">
        <f t="shared" ref="I195:I200" si="48">G195-H195</f>
        <v>2119960.0274999999</v>
      </c>
      <c r="J195" s="84">
        <v>69624554.850299999</v>
      </c>
      <c r="K195" s="85">
        <f t="shared" si="32"/>
        <v>210933446.36690003</v>
      </c>
      <c r="L195" s="79"/>
      <c r="M195" s="145"/>
      <c r="N195" s="86">
        <v>12</v>
      </c>
      <c r="O195" s="145"/>
      <c r="P195" s="84" t="s">
        <v>622</v>
      </c>
      <c r="Q195" s="84">
        <v>109232384.7418</v>
      </c>
      <c r="R195" s="84">
        <f t="shared" si="47"/>
        <v>-5788847.5199999996</v>
      </c>
      <c r="S195" s="84">
        <v>3276971.5422999999</v>
      </c>
      <c r="T195" s="84">
        <v>0</v>
      </c>
      <c r="U195" s="84">
        <f t="shared" si="42"/>
        <v>3276971.5422999999</v>
      </c>
      <c r="V195" s="84">
        <v>65922091.393299997</v>
      </c>
      <c r="W195" s="85">
        <f t="shared" si="33"/>
        <v>172642600.15740001</v>
      </c>
    </row>
    <row r="196" spans="1:23" ht="24.9" customHeight="1" x14ac:dyDescent="0.25">
      <c r="A196" s="143"/>
      <c r="B196" s="145"/>
      <c r="C196" s="80">
        <v>14</v>
      </c>
      <c r="D196" s="84" t="s">
        <v>248</v>
      </c>
      <c r="E196" s="84">
        <v>133802890.94459999</v>
      </c>
      <c r="F196" s="84">
        <f t="shared" si="46"/>
        <v>-2141737.0099999998</v>
      </c>
      <c r="G196" s="84">
        <v>4014086.7283000001</v>
      </c>
      <c r="H196" s="84">
        <f t="shared" si="44"/>
        <v>2007043.36415</v>
      </c>
      <c r="I196" s="84">
        <f t="shared" si="48"/>
        <v>2007043.36415</v>
      </c>
      <c r="J196" s="84">
        <v>67830637.680899993</v>
      </c>
      <c r="K196" s="85">
        <f t="shared" si="32"/>
        <v>201498834.97964996</v>
      </c>
      <c r="L196" s="79"/>
      <c r="M196" s="145"/>
      <c r="N196" s="86">
        <v>13</v>
      </c>
      <c r="O196" s="145"/>
      <c r="P196" s="84" t="s">
        <v>823</v>
      </c>
      <c r="Q196" s="84">
        <v>98501174.580899999</v>
      </c>
      <c r="R196" s="84">
        <f t="shared" si="47"/>
        <v>-5788847.5199999996</v>
      </c>
      <c r="S196" s="84">
        <v>2955035.2374</v>
      </c>
      <c r="T196" s="84">
        <v>0</v>
      </c>
      <c r="U196" s="84">
        <f t="shared" si="42"/>
        <v>2955035.2374</v>
      </c>
      <c r="V196" s="84">
        <v>58492122.089400001</v>
      </c>
      <c r="W196" s="85">
        <f t="shared" si="33"/>
        <v>154159484.38769999</v>
      </c>
    </row>
    <row r="197" spans="1:23" ht="24.9" customHeight="1" x14ac:dyDescent="0.25">
      <c r="A197" s="143"/>
      <c r="B197" s="145"/>
      <c r="C197" s="80">
        <v>15</v>
      </c>
      <c r="D197" s="84" t="s">
        <v>249</v>
      </c>
      <c r="E197" s="84">
        <v>151771976.30939999</v>
      </c>
      <c r="F197" s="84">
        <f t="shared" si="46"/>
        <v>-2141737.0099999998</v>
      </c>
      <c r="G197" s="84">
        <v>4553159.2893000003</v>
      </c>
      <c r="H197" s="84">
        <f t="shared" si="44"/>
        <v>2276579.6446500001</v>
      </c>
      <c r="I197" s="84">
        <f t="shared" si="48"/>
        <v>2276579.6446500001</v>
      </c>
      <c r="J197" s="84">
        <v>72532509.412400007</v>
      </c>
      <c r="K197" s="85">
        <f t="shared" si="32"/>
        <v>224439328.35644999</v>
      </c>
      <c r="L197" s="79"/>
      <c r="M197" s="145"/>
      <c r="N197" s="86">
        <v>14</v>
      </c>
      <c r="O197" s="145"/>
      <c r="P197" s="84" t="s">
        <v>623</v>
      </c>
      <c r="Q197" s="84">
        <v>113239609.26440001</v>
      </c>
      <c r="R197" s="84">
        <f t="shared" si="47"/>
        <v>-5788847.5199999996</v>
      </c>
      <c r="S197" s="84">
        <v>3397188.2779000001</v>
      </c>
      <c r="T197" s="84">
        <v>0</v>
      </c>
      <c r="U197" s="84">
        <f t="shared" si="42"/>
        <v>3397188.2779000001</v>
      </c>
      <c r="V197" s="84">
        <v>60612457.158399999</v>
      </c>
      <c r="W197" s="85">
        <f t="shared" si="33"/>
        <v>171460407.1807</v>
      </c>
    </row>
    <row r="198" spans="1:23" ht="24.9" customHeight="1" x14ac:dyDescent="0.25">
      <c r="A198" s="143"/>
      <c r="B198" s="145"/>
      <c r="C198" s="80">
        <v>16</v>
      </c>
      <c r="D198" s="84" t="s">
        <v>250</v>
      </c>
      <c r="E198" s="84">
        <v>142639621.35789999</v>
      </c>
      <c r="F198" s="84">
        <f t="shared" si="46"/>
        <v>-2141737.0099999998</v>
      </c>
      <c r="G198" s="84">
        <v>4279188.6407000003</v>
      </c>
      <c r="H198" s="84">
        <f t="shared" si="44"/>
        <v>2139594.3203500002</v>
      </c>
      <c r="I198" s="84">
        <f t="shared" si="48"/>
        <v>2139594.3203500002</v>
      </c>
      <c r="J198" s="84">
        <v>69545603.883900002</v>
      </c>
      <c r="K198" s="85">
        <f t="shared" si="32"/>
        <v>212183082.55215001</v>
      </c>
      <c r="L198" s="79"/>
      <c r="M198" s="145"/>
      <c r="N198" s="86">
        <v>15</v>
      </c>
      <c r="O198" s="145"/>
      <c r="P198" s="84" t="s">
        <v>624</v>
      </c>
      <c r="Q198" s="84">
        <v>118609220.72589999</v>
      </c>
      <c r="R198" s="84">
        <f t="shared" si="47"/>
        <v>-5788847.5199999996</v>
      </c>
      <c r="S198" s="84">
        <v>3558276.6217999998</v>
      </c>
      <c r="T198" s="84">
        <v>0</v>
      </c>
      <c r="U198" s="84">
        <f t="shared" si="42"/>
        <v>3558276.6217999998</v>
      </c>
      <c r="V198" s="84">
        <v>70529890.794599995</v>
      </c>
      <c r="W198" s="85">
        <f t="shared" si="33"/>
        <v>186908540.6223</v>
      </c>
    </row>
    <row r="199" spans="1:23" ht="24.9" customHeight="1" x14ac:dyDescent="0.25">
      <c r="A199" s="143"/>
      <c r="B199" s="145"/>
      <c r="C199" s="80">
        <v>17</v>
      </c>
      <c r="D199" s="84" t="s">
        <v>251</v>
      </c>
      <c r="E199" s="84">
        <v>143201939.07089999</v>
      </c>
      <c r="F199" s="84">
        <f t="shared" si="46"/>
        <v>-2141737.0099999998</v>
      </c>
      <c r="G199" s="84">
        <v>4296058.1721000001</v>
      </c>
      <c r="H199" s="84">
        <f t="shared" si="44"/>
        <v>2148029.08605</v>
      </c>
      <c r="I199" s="84">
        <f t="shared" si="48"/>
        <v>2148029.08605</v>
      </c>
      <c r="J199" s="84">
        <v>73114972.711099997</v>
      </c>
      <c r="K199" s="85">
        <f t="shared" si="32"/>
        <v>216323203.85804999</v>
      </c>
      <c r="L199" s="79"/>
      <c r="M199" s="145"/>
      <c r="N199" s="86">
        <v>16</v>
      </c>
      <c r="O199" s="145"/>
      <c r="P199" s="84" t="s">
        <v>625</v>
      </c>
      <c r="Q199" s="84">
        <v>143814036.89829999</v>
      </c>
      <c r="R199" s="84">
        <f t="shared" si="47"/>
        <v>-5788847.5199999996</v>
      </c>
      <c r="S199" s="84">
        <v>4314421.1069</v>
      </c>
      <c r="T199" s="84">
        <v>0</v>
      </c>
      <c r="U199" s="84">
        <f t="shared" si="42"/>
        <v>4314421.1069</v>
      </c>
      <c r="V199" s="84">
        <v>81932707.621099994</v>
      </c>
      <c r="W199" s="85">
        <f t="shared" si="33"/>
        <v>224272318.1063</v>
      </c>
    </row>
    <row r="200" spans="1:23" ht="24.9" customHeight="1" x14ac:dyDescent="0.25">
      <c r="A200" s="143"/>
      <c r="B200" s="146"/>
      <c r="C200" s="80">
        <v>18</v>
      </c>
      <c r="D200" s="84" t="s">
        <v>252</v>
      </c>
      <c r="E200" s="84">
        <v>157921456.34110001</v>
      </c>
      <c r="F200" s="84">
        <f t="shared" si="46"/>
        <v>-2141737.0099999998</v>
      </c>
      <c r="G200" s="84">
        <v>4737643.6902000001</v>
      </c>
      <c r="H200" s="84">
        <f t="shared" si="44"/>
        <v>2368821.8451</v>
      </c>
      <c r="I200" s="84">
        <f t="shared" si="48"/>
        <v>2368821.8451</v>
      </c>
      <c r="J200" s="84">
        <v>75207682.211700007</v>
      </c>
      <c r="K200" s="85">
        <f t="shared" ref="K200:K263" si="49">E200+F200+G200-H200+J200</f>
        <v>233356223.38790005</v>
      </c>
      <c r="L200" s="79"/>
      <c r="M200" s="145"/>
      <c r="N200" s="86">
        <v>17</v>
      </c>
      <c r="O200" s="145"/>
      <c r="P200" s="84" t="s">
        <v>824</v>
      </c>
      <c r="Q200" s="84">
        <v>120729011.8875</v>
      </c>
      <c r="R200" s="84">
        <f t="shared" si="47"/>
        <v>-5788847.5199999996</v>
      </c>
      <c r="S200" s="84">
        <v>3621870.3566000001</v>
      </c>
      <c r="T200" s="84">
        <v>0</v>
      </c>
      <c r="U200" s="84">
        <f t="shared" si="42"/>
        <v>3621870.3566000001</v>
      </c>
      <c r="V200" s="84">
        <v>64571928.090099998</v>
      </c>
      <c r="W200" s="85">
        <f t="shared" ref="W200:W263" si="50">Q200+R200+S200-T200+V200</f>
        <v>183133962.81420001</v>
      </c>
    </row>
    <row r="201" spans="1:23" ht="24.9" customHeight="1" x14ac:dyDescent="0.25">
      <c r="A201" s="80"/>
      <c r="B201" s="140" t="s">
        <v>910</v>
      </c>
      <c r="C201" s="141"/>
      <c r="D201" s="87"/>
      <c r="E201" s="87">
        <f>SUM(E183:E200)</f>
        <v>2529696886.7984004</v>
      </c>
      <c r="F201" s="87">
        <f t="shared" ref="F201:K201" si="51">SUM(F183:F200)</f>
        <v>-38551266.179999977</v>
      </c>
      <c r="G201" s="87">
        <f t="shared" si="51"/>
        <v>75890906.603799999</v>
      </c>
      <c r="H201" s="87">
        <f t="shared" si="51"/>
        <v>37945453.301899999</v>
      </c>
      <c r="I201" s="87">
        <f t="shared" si="51"/>
        <v>37945453.301899999</v>
      </c>
      <c r="J201" s="87">
        <f t="shared" si="51"/>
        <v>1221977695.4215999</v>
      </c>
      <c r="K201" s="87">
        <f t="shared" si="51"/>
        <v>3751068769.3418999</v>
      </c>
      <c r="L201" s="79"/>
      <c r="M201" s="145"/>
      <c r="N201" s="86">
        <v>18</v>
      </c>
      <c r="O201" s="145"/>
      <c r="P201" s="84" t="s">
        <v>626</v>
      </c>
      <c r="Q201" s="84">
        <v>112205057.44220001</v>
      </c>
      <c r="R201" s="84">
        <f t="shared" si="47"/>
        <v>-5788847.5199999996</v>
      </c>
      <c r="S201" s="84">
        <v>3366151.7233000002</v>
      </c>
      <c r="T201" s="84">
        <v>0</v>
      </c>
      <c r="U201" s="84">
        <f t="shared" si="42"/>
        <v>3366151.7233000002</v>
      </c>
      <c r="V201" s="84">
        <v>67141687.536599994</v>
      </c>
      <c r="W201" s="85">
        <f t="shared" si="50"/>
        <v>176924049.1821</v>
      </c>
    </row>
    <row r="202" spans="1:23" ht="24.9" customHeight="1" x14ac:dyDescent="0.25">
      <c r="A202" s="143">
        <v>10</v>
      </c>
      <c r="B202" s="144" t="s">
        <v>911</v>
      </c>
      <c r="C202" s="80">
        <v>1</v>
      </c>
      <c r="D202" s="84" t="s">
        <v>253</v>
      </c>
      <c r="E202" s="84">
        <v>110586266.4233</v>
      </c>
      <c r="F202" s="84">
        <v>0</v>
      </c>
      <c r="G202" s="84">
        <v>3317587.9926999998</v>
      </c>
      <c r="H202" s="84">
        <f t="shared" si="44"/>
        <v>1658793.9963499999</v>
      </c>
      <c r="I202" s="84">
        <f t="shared" ref="I202:I265" si="52">G202-H202</f>
        <v>1658793.9963499999</v>
      </c>
      <c r="J202" s="96">
        <v>67639181.442300007</v>
      </c>
      <c r="K202" s="85">
        <f t="shared" si="49"/>
        <v>179884241.86194998</v>
      </c>
      <c r="L202" s="79"/>
      <c r="M202" s="145"/>
      <c r="N202" s="86">
        <v>19</v>
      </c>
      <c r="O202" s="145"/>
      <c r="P202" s="84" t="s">
        <v>825</v>
      </c>
      <c r="Q202" s="84">
        <v>106577098.4727</v>
      </c>
      <c r="R202" s="84">
        <f t="shared" si="47"/>
        <v>-5788847.5199999996</v>
      </c>
      <c r="S202" s="84">
        <v>3197312.9542</v>
      </c>
      <c r="T202" s="84">
        <v>0</v>
      </c>
      <c r="U202" s="84">
        <f t="shared" si="42"/>
        <v>3197312.9542</v>
      </c>
      <c r="V202" s="84">
        <v>59262875.446099997</v>
      </c>
      <c r="W202" s="85">
        <f t="shared" si="50"/>
        <v>163248439.35299999</v>
      </c>
    </row>
    <row r="203" spans="1:23" ht="24.9" customHeight="1" x14ac:dyDescent="0.25">
      <c r="A203" s="143"/>
      <c r="B203" s="145"/>
      <c r="C203" s="80">
        <v>2</v>
      </c>
      <c r="D203" s="84" t="s">
        <v>254</v>
      </c>
      <c r="E203" s="84">
        <v>120534642.66140001</v>
      </c>
      <c r="F203" s="84">
        <v>0</v>
      </c>
      <c r="G203" s="84">
        <v>3616039.2798000001</v>
      </c>
      <c r="H203" s="84">
        <f t="shared" si="44"/>
        <v>1808019.6399000001</v>
      </c>
      <c r="I203" s="84">
        <f t="shared" si="52"/>
        <v>1808019.6399000001</v>
      </c>
      <c r="J203" s="96">
        <v>72857942.097200006</v>
      </c>
      <c r="K203" s="85">
        <f t="shared" si="49"/>
        <v>195200604.39850003</v>
      </c>
      <c r="L203" s="79"/>
      <c r="M203" s="146"/>
      <c r="N203" s="86">
        <v>20</v>
      </c>
      <c r="O203" s="146"/>
      <c r="P203" s="84" t="s">
        <v>826</v>
      </c>
      <c r="Q203" s="84">
        <v>144553767.2414</v>
      </c>
      <c r="R203" s="84">
        <f t="shared" si="47"/>
        <v>-5788847.5199999996</v>
      </c>
      <c r="S203" s="84">
        <v>4336613.0171999997</v>
      </c>
      <c r="T203" s="84">
        <v>0</v>
      </c>
      <c r="U203" s="84">
        <f t="shared" si="42"/>
        <v>4336613.0171999997</v>
      </c>
      <c r="V203" s="84">
        <v>85503821.221100003</v>
      </c>
      <c r="W203" s="85">
        <f t="shared" si="50"/>
        <v>228605353.95969999</v>
      </c>
    </row>
    <row r="204" spans="1:23" ht="24.9" customHeight="1" x14ac:dyDescent="0.25">
      <c r="A204" s="143"/>
      <c r="B204" s="145"/>
      <c r="C204" s="80">
        <v>3</v>
      </c>
      <c r="D204" s="84" t="s">
        <v>255</v>
      </c>
      <c r="E204" s="84">
        <v>103037256.3407</v>
      </c>
      <c r="F204" s="84">
        <v>0</v>
      </c>
      <c r="G204" s="84">
        <v>3091117.6902000001</v>
      </c>
      <c r="H204" s="84">
        <f t="shared" si="44"/>
        <v>1545558.8451</v>
      </c>
      <c r="I204" s="84">
        <f t="shared" si="52"/>
        <v>1545558.8451</v>
      </c>
      <c r="J204" s="96">
        <v>65012280.688699998</v>
      </c>
      <c r="K204" s="85">
        <f t="shared" si="49"/>
        <v>169595095.87450001</v>
      </c>
      <c r="L204" s="79"/>
      <c r="M204" s="80"/>
      <c r="N204" s="141" t="s">
        <v>912</v>
      </c>
      <c r="O204" s="142"/>
      <c r="P204" s="87"/>
      <c r="Q204" s="87">
        <f>SUM(Q184:Q203)</f>
        <v>2629782986.2355003</v>
      </c>
      <c r="R204" s="87">
        <f t="shared" ref="R204:T204" si="53">SUM(R184:R203)</f>
        <v>-115776950.39999995</v>
      </c>
      <c r="S204" s="87">
        <f t="shared" si="53"/>
        <v>78893489.587099984</v>
      </c>
      <c r="T204" s="87">
        <f t="shared" si="53"/>
        <v>0</v>
      </c>
      <c r="U204" s="87">
        <f t="shared" si="42"/>
        <v>78893489.587099984</v>
      </c>
      <c r="V204" s="87">
        <f>SUM(V184:V203)</f>
        <v>1515222822.2855</v>
      </c>
      <c r="W204" s="87">
        <f>SUM(W184:W203)</f>
        <v>4108122347.7081008</v>
      </c>
    </row>
    <row r="205" spans="1:23" ht="33.75" customHeight="1" x14ac:dyDescent="0.25">
      <c r="A205" s="143"/>
      <c r="B205" s="145"/>
      <c r="C205" s="80">
        <v>4</v>
      </c>
      <c r="D205" s="84" t="s">
        <v>256</v>
      </c>
      <c r="E205" s="84">
        <v>148083168.5178</v>
      </c>
      <c r="F205" s="84">
        <v>0</v>
      </c>
      <c r="G205" s="84">
        <v>4442495.0554999998</v>
      </c>
      <c r="H205" s="84">
        <f t="shared" si="44"/>
        <v>2221247.5277499999</v>
      </c>
      <c r="I205" s="84">
        <f t="shared" si="52"/>
        <v>2221247.5277499999</v>
      </c>
      <c r="J205" s="96">
        <v>82899399.995499998</v>
      </c>
      <c r="K205" s="85">
        <f t="shared" si="49"/>
        <v>233203816.04105002</v>
      </c>
      <c r="L205" s="79"/>
      <c r="M205" s="144">
        <v>28</v>
      </c>
      <c r="N205" s="86">
        <v>1</v>
      </c>
      <c r="O205" s="150" t="s">
        <v>58</v>
      </c>
      <c r="P205" s="94" t="s">
        <v>627</v>
      </c>
      <c r="Q205" s="84">
        <v>139338210.43509999</v>
      </c>
      <c r="R205" s="84">
        <f>-2620951.49</f>
        <v>-2620951.4900000002</v>
      </c>
      <c r="S205" s="84">
        <v>4180146.3130999999</v>
      </c>
      <c r="T205" s="84">
        <f t="shared" ref="T205:T222" si="54">S205/2</f>
        <v>2090073.15655</v>
      </c>
      <c r="U205" s="84">
        <f t="shared" si="42"/>
        <v>2090073.15655</v>
      </c>
      <c r="V205" s="84">
        <v>72749578.604300007</v>
      </c>
      <c r="W205" s="85">
        <f t="shared" si="50"/>
        <v>211556910.70595002</v>
      </c>
    </row>
    <row r="206" spans="1:23" ht="24.9" customHeight="1" x14ac:dyDescent="0.25">
      <c r="A206" s="143"/>
      <c r="B206" s="145"/>
      <c r="C206" s="80">
        <v>5</v>
      </c>
      <c r="D206" s="84" t="s">
        <v>257</v>
      </c>
      <c r="E206" s="84">
        <v>134732672.94980001</v>
      </c>
      <c r="F206" s="84">
        <v>0</v>
      </c>
      <c r="G206" s="84">
        <v>4041980.1885000002</v>
      </c>
      <c r="H206" s="84">
        <f t="shared" si="44"/>
        <v>2020990.0942500001</v>
      </c>
      <c r="I206" s="84">
        <f t="shared" si="52"/>
        <v>2020990.0942500001</v>
      </c>
      <c r="J206" s="96">
        <v>81609140.556299999</v>
      </c>
      <c r="K206" s="85">
        <f t="shared" si="49"/>
        <v>218362803.60035002</v>
      </c>
      <c r="L206" s="79"/>
      <c r="M206" s="145"/>
      <c r="N206" s="86">
        <v>2</v>
      </c>
      <c r="O206" s="151"/>
      <c r="P206" s="94" t="s">
        <v>628</v>
      </c>
      <c r="Q206" s="84">
        <v>147397480.05040002</v>
      </c>
      <c r="R206" s="84">
        <f t="shared" ref="R206:R222" si="55">-2620951.49</f>
        <v>-2620951.4900000002</v>
      </c>
      <c r="S206" s="84">
        <v>4421924.4014999997</v>
      </c>
      <c r="T206" s="84">
        <f t="shared" si="54"/>
        <v>2210962.2007499998</v>
      </c>
      <c r="U206" s="84">
        <f t="shared" si="42"/>
        <v>2210962.2007499998</v>
      </c>
      <c r="V206" s="84">
        <v>78330379.6021</v>
      </c>
      <c r="W206" s="85">
        <f t="shared" si="50"/>
        <v>225317870.36325002</v>
      </c>
    </row>
    <row r="207" spans="1:23" ht="24.9" customHeight="1" x14ac:dyDescent="0.25">
      <c r="A207" s="143"/>
      <c r="B207" s="145"/>
      <c r="C207" s="80">
        <v>6</v>
      </c>
      <c r="D207" s="84" t="s">
        <v>258</v>
      </c>
      <c r="E207" s="84">
        <v>138012164.02319998</v>
      </c>
      <c r="F207" s="84">
        <v>0</v>
      </c>
      <c r="G207" s="84">
        <v>4140364.9207000001</v>
      </c>
      <c r="H207" s="84">
        <f t="shared" si="44"/>
        <v>2070182.4603500001</v>
      </c>
      <c r="I207" s="84">
        <f t="shared" si="52"/>
        <v>2070182.4603500001</v>
      </c>
      <c r="J207" s="96">
        <v>82016254.194999993</v>
      </c>
      <c r="K207" s="85">
        <f t="shared" si="49"/>
        <v>222098600.67854998</v>
      </c>
      <c r="L207" s="79"/>
      <c r="M207" s="145"/>
      <c r="N207" s="86">
        <v>3</v>
      </c>
      <c r="O207" s="151"/>
      <c r="P207" s="94" t="s">
        <v>629</v>
      </c>
      <c r="Q207" s="84">
        <v>150062767.16510001</v>
      </c>
      <c r="R207" s="84">
        <f t="shared" si="55"/>
        <v>-2620951.4900000002</v>
      </c>
      <c r="S207" s="84">
        <v>4501883.0149999997</v>
      </c>
      <c r="T207" s="84">
        <f t="shared" si="54"/>
        <v>2250941.5074999998</v>
      </c>
      <c r="U207" s="84">
        <f t="shared" si="42"/>
        <v>2250941.5074999998</v>
      </c>
      <c r="V207" s="84">
        <v>80612251.547000006</v>
      </c>
      <c r="W207" s="85">
        <f t="shared" si="50"/>
        <v>230305008.72960001</v>
      </c>
    </row>
    <row r="208" spans="1:23" ht="24.9" customHeight="1" x14ac:dyDescent="0.25">
      <c r="A208" s="143"/>
      <c r="B208" s="145"/>
      <c r="C208" s="80">
        <v>7</v>
      </c>
      <c r="D208" s="84" t="s">
        <v>259</v>
      </c>
      <c r="E208" s="84">
        <v>146318360.36020002</v>
      </c>
      <c r="F208" s="84">
        <v>0</v>
      </c>
      <c r="G208" s="84">
        <v>4389550.8108000001</v>
      </c>
      <c r="H208" s="84">
        <f t="shared" si="44"/>
        <v>2194775.4054</v>
      </c>
      <c r="I208" s="84">
        <f t="shared" si="52"/>
        <v>2194775.4054</v>
      </c>
      <c r="J208" s="96">
        <v>79117750.485200003</v>
      </c>
      <c r="K208" s="85">
        <f t="shared" si="49"/>
        <v>227630886.25080001</v>
      </c>
      <c r="L208" s="79"/>
      <c r="M208" s="145"/>
      <c r="N208" s="86">
        <v>4</v>
      </c>
      <c r="O208" s="151"/>
      <c r="P208" s="94" t="s">
        <v>827</v>
      </c>
      <c r="Q208" s="84">
        <v>111304129.12720001</v>
      </c>
      <c r="R208" s="84">
        <f t="shared" si="55"/>
        <v>-2620951.4900000002</v>
      </c>
      <c r="S208" s="84">
        <v>3339123.8738000002</v>
      </c>
      <c r="T208" s="84">
        <f t="shared" si="54"/>
        <v>1669561.9369000001</v>
      </c>
      <c r="U208" s="84">
        <f t="shared" si="42"/>
        <v>1669561.9369000001</v>
      </c>
      <c r="V208" s="84">
        <v>59230061.652000003</v>
      </c>
      <c r="W208" s="85">
        <f t="shared" si="50"/>
        <v>169582801.2261</v>
      </c>
    </row>
    <row r="209" spans="1:23" ht="24.9" customHeight="1" x14ac:dyDescent="0.25">
      <c r="A209" s="143"/>
      <c r="B209" s="145"/>
      <c r="C209" s="80">
        <v>8</v>
      </c>
      <c r="D209" s="84" t="s">
        <v>260</v>
      </c>
      <c r="E209" s="84">
        <v>137614558.52789998</v>
      </c>
      <c r="F209" s="84">
        <v>0</v>
      </c>
      <c r="G209" s="84">
        <v>4128436.7557999999</v>
      </c>
      <c r="H209" s="84">
        <f t="shared" si="44"/>
        <v>2064218.3779</v>
      </c>
      <c r="I209" s="84">
        <f t="shared" si="52"/>
        <v>2064218.3779</v>
      </c>
      <c r="J209" s="96">
        <v>76055238.1382</v>
      </c>
      <c r="K209" s="85">
        <f t="shared" si="49"/>
        <v>215734015.04399997</v>
      </c>
      <c r="L209" s="79"/>
      <c r="M209" s="145"/>
      <c r="N209" s="86">
        <v>5</v>
      </c>
      <c r="O209" s="151"/>
      <c r="P209" s="84" t="s">
        <v>630</v>
      </c>
      <c r="Q209" s="84">
        <v>116633257.0626</v>
      </c>
      <c r="R209" s="84">
        <f t="shared" si="55"/>
        <v>-2620951.4900000002</v>
      </c>
      <c r="S209" s="84">
        <v>3498997.7119</v>
      </c>
      <c r="T209" s="84">
        <f t="shared" si="54"/>
        <v>1749498.85595</v>
      </c>
      <c r="U209" s="84">
        <f t="shared" si="42"/>
        <v>1749498.85595</v>
      </c>
      <c r="V209" s="84">
        <v>66377959.363300003</v>
      </c>
      <c r="W209" s="85">
        <f t="shared" si="50"/>
        <v>182139763.79185</v>
      </c>
    </row>
    <row r="210" spans="1:23" ht="24.9" customHeight="1" x14ac:dyDescent="0.25">
      <c r="A210" s="143"/>
      <c r="B210" s="145"/>
      <c r="C210" s="80">
        <v>9</v>
      </c>
      <c r="D210" s="84" t="s">
        <v>261</v>
      </c>
      <c r="E210" s="84">
        <v>129485158.25549999</v>
      </c>
      <c r="F210" s="84">
        <v>0</v>
      </c>
      <c r="G210" s="84">
        <v>3884554.7477000002</v>
      </c>
      <c r="H210" s="84">
        <f t="shared" si="44"/>
        <v>1942277.3738500001</v>
      </c>
      <c r="I210" s="84">
        <f t="shared" si="52"/>
        <v>1942277.3738500001</v>
      </c>
      <c r="J210" s="96">
        <v>73374249.429700002</v>
      </c>
      <c r="K210" s="85">
        <f t="shared" si="49"/>
        <v>204801685.05904999</v>
      </c>
      <c r="L210" s="79"/>
      <c r="M210" s="145"/>
      <c r="N210" s="86">
        <v>6</v>
      </c>
      <c r="O210" s="151"/>
      <c r="P210" s="84" t="s">
        <v>631</v>
      </c>
      <c r="Q210" s="84">
        <v>179237888.32440001</v>
      </c>
      <c r="R210" s="84">
        <f t="shared" si="55"/>
        <v>-2620951.4900000002</v>
      </c>
      <c r="S210" s="84">
        <v>5377136.6497</v>
      </c>
      <c r="T210" s="84">
        <f t="shared" si="54"/>
        <v>2688568.32485</v>
      </c>
      <c r="U210" s="84">
        <f t="shared" si="42"/>
        <v>2688568.32485</v>
      </c>
      <c r="V210" s="84">
        <v>98601585.456599995</v>
      </c>
      <c r="W210" s="85">
        <f t="shared" si="50"/>
        <v>277907090.61584997</v>
      </c>
    </row>
    <row r="211" spans="1:23" ht="24.9" customHeight="1" x14ac:dyDescent="0.25">
      <c r="A211" s="143"/>
      <c r="B211" s="145"/>
      <c r="C211" s="80">
        <v>10</v>
      </c>
      <c r="D211" s="84" t="s">
        <v>262</v>
      </c>
      <c r="E211" s="84">
        <v>144793307.44239998</v>
      </c>
      <c r="F211" s="84">
        <v>0</v>
      </c>
      <c r="G211" s="84">
        <v>4343799.2232999997</v>
      </c>
      <c r="H211" s="84">
        <f t="shared" si="44"/>
        <v>2171899.6116499999</v>
      </c>
      <c r="I211" s="84">
        <f t="shared" si="52"/>
        <v>2171899.6116499999</v>
      </c>
      <c r="J211" s="96">
        <v>85523247.396799996</v>
      </c>
      <c r="K211" s="85">
        <f t="shared" si="49"/>
        <v>232488454.45085001</v>
      </c>
      <c r="L211" s="79"/>
      <c r="M211" s="145"/>
      <c r="N211" s="86">
        <v>7</v>
      </c>
      <c r="O211" s="151"/>
      <c r="P211" s="84" t="s">
        <v>632</v>
      </c>
      <c r="Q211" s="84">
        <v>126233941.4877</v>
      </c>
      <c r="R211" s="84">
        <f t="shared" si="55"/>
        <v>-2620951.4900000002</v>
      </c>
      <c r="S211" s="84">
        <v>3787018.2445999999</v>
      </c>
      <c r="T211" s="84">
        <f t="shared" si="54"/>
        <v>1893509.1222999999</v>
      </c>
      <c r="U211" s="84">
        <f t="shared" si="42"/>
        <v>1893509.1222999999</v>
      </c>
      <c r="V211" s="84">
        <v>66005304.986199997</v>
      </c>
      <c r="W211" s="85">
        <f t="shared" si="50"/>
        <v>191511804.10620001</v>
      </c>
    </row>
    <row r="212" spans="1:23" ht="24.9" customHeight="1" x14ac:dyDescent="0.25">
      <c r="A212" s="143"/>
      <c r="B212" s="145"/>
      <c r="C212" s="80">
        <v>11</v>
      </c>
      <c r="D212" s="84" t="s">
        <v>263</v>
      </c>
      <c r="E212" s="84">
        <v>121671005.1444</v>
      </c>
      <c r="F212" s="84">
        <v>0</v>
      </c>
      <c r="G212" s="84">
        <v>3650130.1543000001</v>
      </c>
      <c r="H212" s="84">
        <f t="shared" si="44"/>
        <v>1825065.07715</v>
      </c>
      <c r="I212" s="84">
        <f t="shared" si="52"/>
        <v>1825065.07715</v>
      </c>
      <c r="J212" s="96">
        <v>67415268.941100001</v>
      </c>
      <c r="K212" s="85">
        <f t="shared" si="49"/>
        <v>190911339.16264999</v>
      </c>
      <c r="L212" s="79"/>
      <c r="M212" s="145"/>
      <c r="N212" s="86">
        <v>8</v>
      </c>
      <c r="O212" s="151"/>
      <c r="P212" s="84" t="s">
        <v>633</v>
      </c>
      <c r="Q212" s="84">
        <v>127181274.18619999</v>
      </c>
      <c r="R212" s="84">
        <f t="shared" si="55"/>
        <v>-2620951.4900000002</v>
      </c>
      <c r="S212" s="84">
        <v>3815438.2256</v>
      </c>
      <c r="T212" s="84">
        <f t="shared" si="54"/>
        <v>1907719.1128</v>
      </c>
      <c r="U212" s="84">
        <f t="shared" si="42"/>
        <v>1907719.1128</v>
      </c>
      <c r="V212" s="84">
        <v>72883053.718700007</v>
      </c>
      <c r="W212" s="85">
        <f t="shared" si="50"/>
        <v>199351095.52770001</v>
      </c>
    </row>
    <row r="213" spans="1:23" ht="24.9" customHeight="1" x14ac:dyDescent="0.25">
      <c r="A213" s="143"/>
      <c r="B213" s="145"/>
      <c r="C213" s="80">
        <v>12</v>
      </c>
      <c r="D213" s="84" t="s">
        <v>264</v>
      </c>
      <c r="E213" s="84">
        <v>125485240.8654</v>
      </c>
      <c r="F213" s="84">
        <v>0</v>
      </c>
      <c r="G213" s="84">
        <v>3764557.2259999998</v>
      </c>
      <c r="H213" s="84">
        <f t="shared" si="44"/>
        <v>1882278.6129999999</v>
      </c>
      <c r="I213" s="84">
        <f t="shared" si="52"/>
        <v>1882278.6129999999</v>
      </c>
      <c r="J213" s="96">
        <v>74125955.684</v>
      </c>
      <c r="K213" s="85">
        <f t="shared" si="49"/>
        <v>201493475.16240001</v>
      </c>
      <c r="L213" s="79"/>
      <c r="M213" s="145"/>
      <c r="N213" s="86">
        <v>9</v>
      </c>
      <c r="O213" s="151"/>
      <c r="P213" s="84" t="s">
        <v>828</v>
      </c>
      <c r="Q213" s="84">
        <v>152902946.9208</v>
      </c>
      <c r="R213" s="84">
        <f t="shared" si="55"/>
        <v>-2620951.4900000002</v>
      </c>
      <c r="S213" s="84">
        <v>4587088.4075999996</v>
      </c>
      <c r="T213" s="84">
        <f t="shared" si="54"/>
        <v>2293544.2037999998</v>
      </c>
      <c r="U213" s="84">
        <f t="shared" si="42"/>
        <v>2293544.2037999998</v>
      </c>
      <c r="V213" s="84">
        <v>81205328.879899994</v>
      </c>
      <c r="W213" s="85">
        <f t="shared" si="50"/>
        <v>233780868.51449996</v>
      </c>
    </row>
    <row r="214" spans="1:23" ht="24.9" customHeight="1" x14ac:dyDescent="0.25">
      <c r="A214" s="143"/>
      <c r="B214" s="145"/>
      <c r="C214" s="80">
        <v>13</v>
      </c>
      <c r="D214" s="84" t="s">
        <v>265</v>
      </c>
      <c r="E214" s="84">
        <v>114941772.536</v>
      </c>
      <c r="F214" s="84">
        <v>0</v>
      </c>
      <c r="G214" s="84">
        <v>3448253.1760999998</v>
      </c>
      <c r="H214" s="84">
        <f t="shared" si="44"/>
        <v>1724126.5880499999</v>
      </c>
      <c r="I214" s="84">
        <f t="shared" si="52"/>
        <v>1724126.5880499999</v>
      </c>
      <c r="J214" s="96">
        <v>71320361.122500002</v>
      </c>
      <c r="K214" s="85">
        <f t="shared" si="49"/>
        <v>187986260.24655002</v>
      </c>
      <c r="L214" s="79"/>
      <c r="M214" s="145"/>
      <c r="N214" s="86">
        <v>10</v>
      </c>
      <c r="O214" s="151"/>
      <c r="P214" s="84" t="s">
        <v>829</v>
      </c>
      <c r="Q214" s="84">
        <v>165918461.0562</v>
      </c>
      <c r="R214" s="84">
        <f t="shared" si="55"/>
        <v>-2620951.4900000002</v>
      </c>
      <c r="S214" s="84">
        <v>4977553.8317</v>
      </c>
      <c r="T214" s="84">
        <f t="shared" si="54"/>
        <v>2488776.91585</v>
      </c>
      <c r="U214" s="84">
        <f t="shared" si="42"/>
        <v>2488776.91585</v>
      </c>
      <c r="V214" s="84">
        <v>89500269.268199995</v>
      </c>
      <c r="W214" s="85">
        <f t="shared" si="50"/>
        <v>255286555.75024998</v>
      </c>
    </row>
    <row r="215" spans="1:23" ht="24.9" customHeight="1" x14ac:dyDescent="0.25">
      <c r="A215" s="143"/>
      <c r="B215" s="145"/>
      <c r="C215" s="80">
        <v>14</v>
      </c>
      <c r="D215" s="84" t="s">
        <v>266</v>
      </c>
      <c r="E215" s="84">
        <v>112569954.81809999</v>
      </c>
      <c r="F215" s="84">
        <v>0</v>
      </c>
      <c r="G215" s="84">
        <v>3377098.6444999999</v>
      </c>
      <c r="H215" s="84">
        <f t="shared" si="44"/>
        <v>1688549.32225</v>
      </c>
      <c r="I215" s="84">
        <f t="shared" si="52"/>
        <v>1688549.32225</v>
      </c>
      <c r="J215" s="96">
        <v>69181124.348900005</v>
      </c>
      <c r="K215" s="85">
        <f t="shared" si="49"/>
        <v>183439628.48925</v>
      </c>
      <c r="L215" s="79"/>
      <c r="M215" s="145"/>
      <c r="N215" s="86">
        <v>11</v>
      </c>
      <c r="O215" s="151"/>
      <c r="P215" s="84" t="s">
        <v>830</v>
      </c>
      <c r="Q215" s="84">
        <v>126952390.50829999</v>
      </c>
      <c r="R215" s="84">
        <f t="shared" si="55"/>
        <v>-2620951.4900000002</v>
      </c>
      <c r="S215" s="84">
        <v>3808571.7152</v>
      </c>
      <c r="T215" s="84">
        <f t="shared" si="54"/>
        <v>1904285.8576</v>
      </c>
      <c r="U215" s="84">
        <f t="shared" si="42"/>
        <v>1904285.8576</v>
      </c>
      <c r="V215" s="84">
        <v>69778957.621399999</v>
      </c>
      <c r="W215" s="85">
        <f t="shared" si="50"/>
        <v>196014682.4973</v>
      </c>
    </row>
    <row r="216" spans="1:23" ht="24.9" customHeight="1" x14ac:dyDescent="0.25">
      <c r="A216" s="143"/>
      <c r="B216" s="145"/>
      <c r="C216" s="80">
        <v>15</v>
      </c>
      <c r="D216" s="84" t="s">
        <v>267</v>
      </c>
      <c r="E216" s="84">
        <v>122151384.90450001</v>
      </c>
      <c r="F216" s="84">
        <v>0</v>
      </c>
      <c r="G216" s="84">
        <v>3664541.5471000001</v>
      </c>
      <c r="H216" s="84">
        <f t="shared" si="44"/>
        <v>1832270.77355</v>
      </c>
      <c r="I216" s="84">
        <f t="shared" si="52"/>
        <v>1832270.77355</v>
      </c>
      <c r="J216" s="96">
        <v>74166376.252399996</v>
      </c>
      <c r="K216" s="85">
        <f t="shared" si="49"/>
        <v>198150031.93045002</v>
      </c>
      <c r="L216" s="79"/>
      <c r="M216" s="145"/>
      <c r="N216" s="86">
        <v>12</v>
      </c>
      <c r="O216" s="151"/>
      <c r="P216" s="84" t="s">
        <v>831</v>
      </c>
      <c r="Q216" s="84">
        <v>131404045.6939</v>
      </c>
      <c r="R216" s="84">
        <f t="shared" si="55"/>
        <v>-2620951.4900000002</v>
      </c>
      <c r="S216" s="84">
        <v>3942121.3708000001</v>
      </c>
      <c r="T216" s="84">
        <f t="shared" si="54"/>
        <v>1971060.6854000001</v>
      </c>
      <c r="U216" s="84">
        <f t="shared" si="42"/>
        <v>1971060.6854000001</v>
      </c>
      <c r="V216" s="84">
        <v>72380413.772599995</v>
      </c>
      <c r="W216" s="85">
        <f t="shared" si="50"/>
        <v>203134568.66190001</v>
      </c>
    </row>
    <row r="217" spans="1:23" ht="24.9" customHeight="1" x14ac:dyDescent="0.25">
      <c r="A217" s="143"/>
      <c r="B217" s="145"/>
      <c r="C217" s="80">
        <v>16</v>
      </c>
      <c r="D217" s="84" t="s">
        <v>268</v>
      </c>
      <c r="E217" s="84">
        <v>100877816.3805</v>
      </c>
      <c r="F217" s="84">
        <v>0</v>
      </c>
      <c r="G217" s="84">
        <v>3026334.4914000002</v>
      </c>
      <c r="H217" s="84">
        <f t="shared" si="44"/>
        <v>1513167.2457000001</v>
      </c>
      <c r="I217" s="84">
        <f t="shared" si="52"/>
        <v>1513167.2457000001</v>
      </c>
      <c r="J217" s="96">
        <v>62258883.911600001</v>
      </c>
      <c r="K217" s="85">
        <f t="shared" si="49"/>
        <v>164649867.53780001</v>
      </c>
      <c r="L217" s="79"/>
      <c r="M217" s="145"/>
      <c r="N217" s="86">
        <v>13</v>
      </c>
      <c r="O217" s="151"/>
      <c r="P217" s="84" t="s">
        <v>832</v>
      </c>
      <c r="Q217" s="84">
        <v>122115933.55710001</v>
      </c>
      <c r="R217" s="84">
        <f t="shared" si="55"/>
        <v>-2620951.4900000002</v>
      </c>
      <c r="S217" s="84">
        <v>3663478.0066999998</v>
      </c>
      <c r="T217" s="84">
        <f t="shared" si="54"/>
        <v>1831739.0033499999</v>
      </c>
      <c r="U217" s="84">
        <f t="shared" si="42"/>
        <v>1831739.0033499999</v>
      </c>
      <c r="V217" s="84">
        <v>68352315.113199994</v>
      </c>
      <c r="W217" s="85">
        <f t="shared" si="50"/>
        <v>189679036.18365002</v>
      </c>
    </row>
    <row r="218" spans="1:23" ht="24.9" customHeight="1" x14ac:dyDescent="0.25">
      <c r="A218" s="143"/>
      <c r="B218" s="145"/>
      <c r="C218" s="80">
        <v>17</v>
      </c>
      <c r="D218" s="84" t="s">
        <v>269</v>
      </c>
      <c r="E218" s="84">
        <v>127063408.36300001</v>
      </c>
      <c r="F218" s="84">
        <v>0</v>
      </c>
      <c r="G218" s="84">
        <v>3811902.2508999999</v>
      </c>
      <c r="H218" s="84">
        <f t="shared" si="44"/>
        <v>1905951.1254499999</v>
      </c>
      <c r="I218" s="84">
        <f t="shared" si="52"/>
        <v>1905951.1254499999</v>
      </c>
      <c r="J218" s="96">
        <v>77406564.623199999</v>
      </c>
      <c r="K218" s="85">
        <f t="shared" si="49"/>
        <v>206375924.11164999</v>
      </c>
      <c r="L218" s="79"/>
      <c r="M218" s="145"/>
      <c r="N218" s="86">
        <v>14</v>
      </c>
      <c r="O218" s="151"/>
      <c r="P218" s="84" t="s">
        <v>634</v>
      </c>
      <c r="Q218" s="84">
        <v>152722638.8283</v>
      </c>
      <c r="R218" s="84">
        <f t="shared" si="55"/>
        <v>-2620951.4900000002</v>
      </c>
      <c r="S218" s="84">
        <v>4581679.1648000004</v>
      </c>
      <c r="T218" s="84">
        <f t="shared" si="54"/>
        <v>2290839.5824000002</v>
      </c>
      <c r="U218" s="84">
        <f t="shared" si="42"/>
        <v>2290839.5824000002</v>
      </c>
      <c r="V218" s="84">
        <v>80738020.581799999</v>
      </c>
      <c r="W218" s="85">
        <f t="shared" si="50"/>
        <v>233130547.5025</v>
      </c>
    </row>
    <row r="219" spans="1:23" ht="24.9" customHeight="1" x14ac:dyDescent="0.25">
      <c r="A219" s="143"/>
      <c r="B219" s="145"/>
      <c r="C219" s="80">
        <v>18</v>
      </c>
      <c r="D219" s="84" t="s">
        <v>270</v>
      </c>
      <c r="E219" s="84">
        <v>133594014.42290001</v>
      </c>
      <c r="F219" s="84">
        <v>0</v>
      </c>
      <c r="G219" s="84">
        <v>4007820.4326999998</v>
      </c>
      <c r="H219" s="84">
        <f t="shared" si="44"/>
        <v>2003910.2163499999</v>
      </c>
      <c r="I219" s="84">
        <f t="shared" si="52"/>
        <v>2003910.2163499999</v>
      </c>
      <c r="J219" s="96">
        <v>73258803.633599997</v>
      </c>
      <c r="K219" s="85">
        <f t="shared" si="49"/>
        <v>208856728.27285001</v>
      </c>
      <c r="L219" s="79"/>
      <c r="M219" s="145"/>
      <c r="N219" s="86">
        <v>15</v>
      </c>
      <c r="O219" s="151"/>
      <c r="P219" s="84" t="s">
        <v>635</v>
      </c>
      <c r="Q219" s="84">
        <v>101357202.6049</v>
      </c>
      <c r="R219" s="84">
        <f t="shared" si="55"/>
        <v>-2620951.4900000002</v>
      </c>
      <c r="S219" s="84">
        <v>3040716.0781</v>
      </c>
      <c r="T219" s="84">
        <f t="shared" si="54"/>
        <v>1520358.03905</v>
      </c>
      <c r="U219" s="84">
        <f t="shared" si="42"/>
        <v>1520358.03905</v>
      </c>
      <c r="V219" s="84">
        <v>58115151.872900002</v>
      </c>
      <c r="W219" s="85">
        <f t="shared" si="50"/>
        <v>158371761.02685001</v>
      </c>
    </row>
    <row r="220" spans="1:23" ht="24.9" customHeight="1" x14ac:dyDescent="0.25">
      <c r="A220" s="143"/>
      <c r="B220" s="145"/>
      <c r="C220" s="80">
        <v>19</v>
      </c>
      <c r="D220" s="84" t="s">
        <v>271</v>
      </c>
      <c r="E220" s="84">
        <v>174469894.39719999</v>
      </c>
      <c r="F220" s="84">
        <v>0</v>
      </c>
      <c r="G220" s="84">
        <v>5234096.8318999996</v>
      </c>
      <c r="H220" s="84">
        <f t="shared" si="44"/>
        <v>2617048.4159499998</v>
      </c>
      <c r="I220" s="84">
        <f t="shared" si="52"/>
        <v>2617048.4159499998</v>
      </c>
      <c r="J220" s="96">
        <v>99091181.792600006</v>
      </c>
      <c r="K220" s="85">
        <f t="shared" si="49"/>
        <v>276178124.60574996</v>
      </c>
      <c r="L220" s="79"/>
      <c r="M220" s="145"/>
      <c r="N220" s="86">
        <v>16</v>
      </c>
      <c r="O220" s="151"/>
      <c r="P220" s="84" t="s">
        <v>636</v>
      </c>
      <c r="Q220" s="84">
        <v>167515867.67070001</v>
      </c>
      <c r="R220" s="84">
        <f t="shared" si="55"/>
        <v>-2620951.4900000002</v>
      </c>
      <c r="S220" s="84">
        <v>5025476.0301000001</v>
      </c>
      <c r="T220" s="84">
        <f t="shared" si="54"/>
        <v>2512738.01505</v>
      </c>
      <c r="U220" s="84">
        <f t="shared" si="42"/>
        <v>2512738.01505</v>
      </c>
      <c r="V220" s="84">
        <v>88490772.841999993</v>
      </c>
      <c r="W220" s="85">
        <f t="shared" si="50"/>
        <v>255898427.03775001</v>
      </c>
    </row>
    <row r="221" spans="1:23" ht="24.9" customHeight="1" x14ac:dyDescent="0.25">
      <c r="A221" s="143"/>
      <c r="B221" s="145"/>
      <c r="C221" s="80">
        <v>20</v>
      </c>
      <c r="D221" s="84" t="s">
        <v>272</v>
      </c>
      <c r="E221" s="84">
        <v>138304981.2615</v>
      </c>
      <c r="F221" s="84">
        <v>0</v>
      </c>
      <c r="G221" s="84">
        <v>4149149.4378</v>
      </c>
      <c r="H221" s="84">
        <f t="shared" si="44"/>
        <v>2074574.7189</v>
      </c>
      <c r="I221" s="84">
        <f t="shared" si="52"/>
        <v>2074574.7189</v>
      </c>
      <c r="J221" s="96">
        <v>83467905.112399995</v>
      </c>
      <c r="K221" s="85">
        <f t="shared" si="49"/>
        <v>223847461.09279999</v>
      </c>
      <c r="L221" s="79"/>
      <c r="M221" s="145"/>
      <c r="N221" s="86">
        <v>17</v>
      </c>
      <c r="O221" s="151"/>
      <c r="P221" s="84" t="s">
        <v>637</v>
      </c>
      <c r="Q221" s="84">
        <v>134972343.55269998</v>
      </c>
      <c r="R221" s="84">
        <f t="shared" si="55"/>
        <v>-2620951.4900000002</v>
      </c>
      <c r="S221" s="84">
        <v>4049170.3065999998</v>
      </c>
      <c r="T221" s="84">
        <f t="shared" si="54"/>
        <v>2024585.1532999999</v>
      </c>
      <c r="U221" s="84">
        <f t="shared" si="42"/>
        <v>2024585.1532999999</v>
      </c>
      <c r="V221" s="84">
        <v>68313784.715299994</v>
      </c>
      <c r="W221" s="85">
        <f t="shared" si="50"/>
        <v>202689761.93129998</v>
      </c>
    </row>
    <row r="222" spans="1:23" ht="24.9" customHeight="1" x14ac:dyDescent="0.25">
      <c r="A222" s="143"/>
      <c r="B222" s="145"/>
      <c r="C222" s="80">
        <v>21</v>
      </c>
      <c r="D222" s="84" t="s">
        <v>273</v>
      </c>
      <c r="E222" s="84">
        <v>109688132.21619999</v>
      </c>
      <c r="F222" s="84">
        <v>0</v>
      </c>
      <c r="G222" s="84">
        <v>3290643.9665000001</v>
      </c>
      <c r="H222" s="84">
        <f t="shared" si="44"/>
        <v>1645321.98325</v>
      </c>
      <c r="I222" s="84">
        <f t="shared" si="52"/>
        <v>1645321.98325</v>
      </c>
      <c r="J222" s="96">
        <v>69918872.421299994</v>
      </c>
      <c r="K222" s="85">
        <f t="shared" si="49"/>
        <v>181252326.62074998</v>
      </c>
      <c r="L222" s="79"/>
      <c r="M222" s="146"/>
      <c r="N222" s="86">
        <v>18</v>
      </c>
      <c r="O222" s="152"/>
      <c r="P222" s="84" t="s">
        <v>638</v>
      </c>
      <c r="Q222" s="84">
        <v>158358319.06829998</v>
      </c>
      <c r="R222" s="84">
        <f t="shared" si="55"/>
        <v>-2620951.4900000002</v>
      </c>
      <c r="S222" s="84">
        <v>4750749.5721000005</v>
      </c>
      <c r="T222" s="84">
        <f t="shared" si="54"/>
        <v>2375374.7860500002</v>
      </c>
      <c r="U222" s="84">
        <f t="shared" si="42"/>
        <v>2375374.7860500002</v>
      </c>
      <c r="V222" s="84">
        <v>79071035.629099995</v>
      </c>
      <c r="W222" s="85">
        <f t="shared" si="50"/>
        <v>237183777.99344999</v>
      </c>
    </row>
    <row r="223" spans="1:23" ht="24.9" customHeight="1" x14ac:dyDescent="0.25">
      <c r="A223" s="143"/>
      <c r="B223" s="145"/>
      <c r="C223" s="80">
        <v>22</v>
      </c>
      <c r="D223" s="84" t="s">
        <v>274</v>
      </c>
      <c r="E223" s="84">
        <v>128882094.8285</v>
      </c>
      <c r="F223" s="84">
        <v>0</v>
      </c>
      <c r="G223" s="84">
        <v>3866462.8448999999</v>
      </c>
      <c r="H223" s="84">
        <f t="shared" si="44"/>
        <v>1933231.42245</v>
      </c>
      <c r="I223" s="84">
        <f t="shared" si="52"/>
        <v>1933231.42245</v>
      </c>
      <c r="J223" s="96">
        <v>80254033.730399996</v>
      </c>
      <c r="K223" s="85">
        <f t="shared" si="49"/>
        <v>211069359.98135</v>
      </c>
      <c r="L223" s="79"/>
      <c r="M223" s="80"/>
      <c r="N223" s="141" t="s">
        <v>913</v>
      </c>
      <c r="O223" s="142"/>
      <c r="P223" s="87"/>
      <c r="Q223" s="87">
        <f t="shared" ref="Q223:R223" si="56">SUM(Q205:Q222)</f>
        <v>2511609097.2999001</v>
      </c>
      <c r="R223" s="87">
        <f t="shared" si="56"/>
        <v>-47177126.820000023</v>
      </c>
      <c r="S223" s="87">
        <f>SUM(S205:S222)</f>
        <v>75348272.918900013</v>
      </c>
      <c r="T223" s="87">
        <f t="shared" ref="T223" si="57">SUM(T205:T222)</f>
        <v>37674136.459450006</v>
      </c>
      <c r="U223" s="87">
        <f t="shared" si="42"/>
        <v>37674136.459450006</v>
      </c>
      <c r="V223" s="87">
        <f>SUM(V205:V222)</f>
        <v>1350736225.2266002</v>
      </c>
      <c r="W223" s="87">
        <f>SUM(W205:W222)</f>
        <v>3852842332.1659508</v>
      </c>
    </row>
    <row r="224" spans="1:23" ht="24.9" customHeight="1" x14ac:dyDescent="0.25">
      <c r="A224" s="143"/>
      <c r="B224" s="145"/>
      <c r="C224" s="80">
        <v>23</v>
      </c>
      <c r="D224" s="84" t="s">
        <v>275</v>
      </c>
      <c r="E224" s="84">
        <v>160163385.33500001</v>
      </c>
      <c r="F224" s="84">
        <v>0</v>
      </c>
      <c r="G224" s="84">
        <v>4804901.5599999996</v>
      </c>
      <c r="H224" s="84">
        <f t="shared" si="44"/>
        <v>2402450.7799999998</v>
      </c>
      <c r="I224" s="84">
        <f t="shared" si="52"/>
        <v>2402450.7799999998</v>
      </c>
      <c r="J224" s="96">
        <v>96530582.402899995</v>
      </c>
      <c r="K224" s="85">
        <f t="shared" si="49"/>
        <v>259096418.51789999</v>
      </c>
      <c r="L224" s="79"/>
      <c r="M224" s="144">
        <v>29</v>
      </c>
      <c r="N224" s="86">
        <v>1</v>
      </c>
      <c r="O224" s="144" t="s">
        <v>59</v>
      </c>
      <c r="P224" s="84" t="s">
        <v>639</v>
      </c>
      <c r="Q224" s="84">
        <v>98966541.970299989</v>
      </c>
      <c r="R224" s="84">
        <f>-2734288.17</f>
        <v>-2734288.17</v>
      </c>
      <c r="S224" s="84">
        <v>2968996.2590999999</v>
      </c>
      <c r="T224" s="84">
        <v>0</v>
      </c>
      <c r="U224" s="84">
        <f t="shared" si="42"/>
        <v>2968996.2590999999</v>
      </c>
      <c r="V224" s="84">
        <v>55501556.008100003</v>
      </c>
      <c r="W224" s="85">
        <f t="shared" si="50"/>
        <v>154702806.0675</v>
      </c>
    </row>
    <row r="225" spans="1:23" ht="24.9" customHeight="1" x14ac:dyDescent="0.25">
      <c r="A225" s="143"/>
      <c r="B225" s="145"/>
      <c r="C225" s="80">
        <v>24</v>
      </c>
      <c r="D225" s="84" t="s">
        <v>276</v>
      </c>
      <c r="E225" s="84">
        <v>131805080.46700001</v>
      </c>
      <c r="F225" s="84">
        <v>0</v>
      </c>
      <c r="G225" s="84">
        <v>3954152.4139999999</v>
      </c>
      <c r="H225" s="84">
        <f t="shared" si="44"/>
        <v>1977076.2069999999</v>
      </c>
      <c r="I225" s="84">
        <f t="shared" si="52"/>
        <v>1977076.2069999999</v>
      </c>
      <c r="J225" s="96">
        <v>72377548.0035</v>
      </c>
      <c r="K225" s="85">
        <f t="shared" si="49"/>
        <v>206159704.67750001</v>
      </c>
      <c r="L225" s="79"/>
      <c r="M225" s="145"/>
      <c r="N225" s="86">
        <v>2</v>
      </c>
      <c r="O225" s="145"/>
      <c r="P225" s="84" t="s">
        <v>640</v>
      </c>
      <c r="Q225" s="84">
        <v>99244156.816799998</v>
      </c>
      <c r="R225" s="84">
        <f t="shared" ref="R225:R253" si="58">-2734288.17</f>
        <v>-2734288.17</v>
      </c>
      <c r="S225" s="84">
        <v>2977324.7045</v>
      </c>
      <c r="T225" s="84">
        <v>0</v>
      </c>
      <c r="U225" s="84">
        <f t="shared" si="42"/>
        <v>2977324.7045</v>
      </c>
      <c r="V225" s="84">
        <v>54403221.57</v>
      </c>
      <c r="W225" s="85">
        <f t="shared" si="50"/>
        <v>153890414.92129999</v>
      </c>
    </row>
    <row r="226" spans="1:23" ht="24.9" customHeight="1" x14ac:dyDescent="0.25">
      <c r="A226" s="143"/>
      <c r="B226" s="146"/>
      <c r="C226" s="80">
        <v>25</v>
      </c>
      <c r="D226" s="84" t="s">
        <v>277</v>
      </c>
      <c r="E226" s="84">
        <v>126578024.8884</v>
      </c>
      <c r="F226" s="84">
        <v>0</v>
      </c>
      <c r="G226" s="84">
        <v>3797340.7467</v>
      </c>
      <c r="H226" s="84">
        <f t="shared" si="44"/>
        <v>1898670.37335</v>
      </c>
      <c r="I226" s="84">
        <f t="shared" si="52"/>
        <v>1898670.37335</v>
      </c>
      <c r="J226" s="96">
        <v>69379592.247700006</v>
      </c>
      <c r="K226" s="85">
        <f t="shared" si="49"/>
        <v>197856287.50945002</v>
      </c>
      <c r="L226" s="79"/>
      <c r="M226" s="145"/>
      <c r="N226" s="86">
        <v>3</v>
      </c>
      <c r="O226" s="145"/>
      <c r="P226" s="84" t="s">
        <v>833</v>
      </c>
      <c r="Q226" s="84">
        <v>123641548.9588</v>
      </c>
      <c r="R226" s="84">
        <f t="shared" si="58"/>
        <v>-2734288.17</v>
      </c>
      <c r="S226" s="84">
        <v>3709246.4687999999</v>
      </c>
      <c r="T226" s="84">
        <v>0</v>
      </c>
      <c r="U226" s="84">
        <f t="shared" si="42"/>
        <v>3709246.4687999999</v>
      </c>
      <c r="V226" s="84">
        <v>66289340.444700003</v>
      </c>
      <c r="W226" s="85">
        <f t="shared" si="50"/>
        <v>190905847.70230001</v>
      </c>
    </row>
    <row r="227" spans="1:23" ht="24.9" customHeight="1" x14ac:dyDescent="0.25">
      <c r="A227" s="80"/>
      <c r="B227" s="140" t="s">
        <v>914</v>
      </c>
      <c r="C227" s="141"/>
      <c r="D227" s="87"/>
      <c r="E227" s="87">
        <f>SUM(E202:E226)</f>
        <v>3241443746.3307996</v>
      </c>
      <c r="F227" s="87">
        <f t="shared" ref="F227:I227" si="59">SUM(F202:F226)</f>
        <v>0</v>
      </c>
      <c r="G227" s="87">
        <f t="shared" si="59"/>
        <v>97243312.389800012</v>
      </c>
      <c r="H227" s="87">
        <f t="shared" si="59"/>
        <v>48621656.194900006</v>
      </c>
      <c r="I227" s="87">
        <f t="shared" si="59"/>
        <v>48621656.194900006</v>
      </c>
      <c r="J227" s="87">
        <f>SUM(J202:J226)</f>
        <v>1906257738.6530001</v>
      </c>
      <c r="K227" s="87">
        <f>SUM(K202:K226)</f>
        <v>5196323141.1787004</v>
      </c>
      <c r="L227" s="79"/>
      <c r="M227" s="145"/>
      <c r="N227" s="86">
        <v>4</v>
      </c>
      <c r="O227" s="145"/>
      <c r="P227" s="84" t="s">
        <v>834</v>
      </c>
      <c r="Q227" s="84">
        <v>109296396.40259999</v>
      </c>
      <c r="R227" s="84">
        <f t="shared" si="58"/>
        <v>-2734288.17</v>
      </c>
      <c r="S227" s="84">
        <v>3278891.8920999998</v>
      </c>
      <c r="T227" s="84">
        <v>0</v>
      </c>
      <c r="U227" s="84">
        <f t="shared" si="42"/>
        <v>3278891.8920999998</v>
      </c>
      <c r="V227" s="84">
        <v>55450521.405500002</v>
      </c>
      <c r="W227" s="85">
        <f t="shared" si="50"/>
        <v>165291521.5302</v>
      </c>
    </row>
    <row r="228" spans="1:23" ht="24.9" customHeight="1" x14ac:dyDescent="0.25">
      <c r="A228" s="143"/>
      <c r="B228" s="144" t="s">
        <v>915</v>
      </c>
      <c r="C228" s="80">
        <v>1</v>
      </c>
      <c r="D228" s="84" t="s">
        <v>278</v>
      </c>
      <c r="E228" s="84">
        <v>143737824.42460001</v>
      </c>
      <c r="F228" s="84">
        <f>-3846778.8616</f>
        <v>-3846778.8615999999</v>
      </c>
      <c r="G228" s="84">
        <v>4312134.7326999996</v>
      </c>
      <c r="H228" s="84">
        <v>0</v>
      </c>
      <c r="I228" s="84">
        <f t="shared" si="52"/>
        <v>4312134.7326999996</v>
      </c>
      <c r="J228" s="96">
        <v>72488415.370000005</v>
      </c>
      <c r="K228" s="85">
        <f t="shared" si="49"/>
        <v>216691595.66569999</v>
      </c>
      <c r="L228" s="79"/>
      <c r="M228" s="145"/>
      <c r="N228" s="86">
        <v>5</v>
      </c>
      <c r="O228" s="145"/>
      <c r="P228" s="84" t="s">
        <v>835</v>
      </c>
      <c r="Q228" s="84">
        <v>103428684.30949999</v>
      </c>
      <c r="R228" s="84">
        <f t="shared" si="58"/>
        <v>-2734288.17</v>
      </c>
      <c r="S228" s="84">
        <v>3102860.5293000001</v>
      </c>
      <c r="T228" s="84">
        <v>0</v>
      </c>
      <c r="U228" s="84">
        <f t="shared" si="42"/>
        <v>3102860.5293000001</v>
      </c>
      <c r="V228" s="84">
        <v>54713209.526299998</v>
      </c>
      <c r="W228" s="85">
        <f t="shared" si="50"/>
        <v>158510466.19510001</v>
      </c>
    </row>
    <row r="229" spans="1:23" ht="24.9" customHeight="1" x14ac:dyDescent="0.25">
      <c r="A229" s="143"/>
      <c r="B229" s="145"/>
      <c r="C229" s="80">
        <v>2</v>
      </c>
      <c r="D229" s="84" t="s">
        <v>279</v>
      </c>
      <c r="E229" s="84">
        <v>134969591.27869999</v>
      </c>
      <c r="F229" s="84">
        <f>-3756466.0602</f>
        <v>-3756466.0602000002</v>
      </c>
      <c r="G229" s="84">
        <v>4049087.7384000001</v>
      </c>
      <c r="H229" s="84">
        <v>0</v>
      </c>
      <c r="I229" s="84">
        <f t="shared" si="52"/>
        <v>4049087.7384000001</v>
      </c>
      <c r="J229" s="96">
        <v>73199119.464900002</v>
      </c>
      <c r="K229" s="85">
        <f t="shared" si="49"/>
        <v>208461332.42180002</v>
      </c>
      <c r="L229" s="79"/>
      <c r="M229" s="145"/>
      <c r="N229" s="86">
        <v>6</v>
      </c>
      <c r="O229" s="145"/>
      <c r="P229" s="84" t="s">
        <v>641</v>
      </c>
      <c r="Q229" s="84">
        <v>117800191.3091</v>
      </c>
      <c r="R229" s="84">
        <f t="shared" si="58"/>
        <v>-2734288.17</v>
      </c>
      <c r="S229" s="84">
        <v>3534005.7393</v>
      </c>
      <c r="T229" s="84">
        <v>0</v>
      </c>
      <c r="U229" s="84">
        <f t="shared" si="42"/>
        <v>3534005.7393</v>
      </c>
      <c r="V229" s="84">
        <v>64685021.912799999</v>
      </c>
      <c r="W229" s="85">
        <f t="shared" si="50"/>
        <v>183284930.79119998</v>
      </c>
    </row>
    <row r="230" spans="1:23" ht="24.9" customHeight="1" x14ac:dyDescent="0.25">
      <c r="A230" s="143"/>
      <c r="B230" s="145"/>
      <c r="C230" s="80">
        <v>3</v>
      </c>
      <c r="D230" s="84" t="s">
        <v>819</v>
      </c>
      <c r="E230" s="84">
        <v>136131492.3064</v>
      </c>
      <c r="F230" s="84">
        <f>-3768433.6408</f>
        <v>-3768433.6408000002</v>
      </c>
      <c r="G230" s="84">
        <v>4083944.7692</v>
      </c>
      <c r="H230" s="84">
        <v>0</v>
      </c>
      <c r="I230" s="84">
        <f t="shared" si="52"/>
        <v>4083944.7692</v>
      </c>
      <c r="J230" s="96">
        <v>73266147.817599997</v>
      </c>
      <c r="K230" s="85">
        <f t="shared" si="49"/>
        <v>209713151.25239998</v>
      </c>
      <c r="L230" s="79"/>
      <c r="M230" s="145"/>
      <c r="N230" s="86">
        <v>7</v>
      </c>
      <c r="O230" s="145"/>
      <c r="P230" s="84" t="s">
        <v>642</v>
      </c>
      <c r="Q230" s="84">
        <v>98734062.658099994</v>
      </c>
      <c r="R230" s="84">
        <f t="shared" si="58"/>
        <v>-2734288.17</v>
      </c>
      <c r="S230" s="84">
        <v>2962021.8796999999</v>
      </c>
      <c r="T230" s="84">
        <v>0</v>
      </c>
      <c r="U230" s="84">
        <f t="shared" si="42"/>
        <v>2962021.8796999999</v>
      </c>
      <c r="V230" s="84">
        <v>56611522.264399998</v>
      </c>
      <c r="W230" s="85">
        <f t="shared" si="50"/>
        <v>155573318.6322</v>
      </c>
    </row>
    <row r="231" spans="1:23" ht="24.9" customHeight="1" x14ac:dyDescent="0.25">
      <c r="A231" s="143"/>
      <c r="B231" s="145"/>
      <c r="C231" s="80">
        <v>4</v>
      </c>
      <c r="D231" s="84" t="s">
        <v>41</v>
      </c>
      <c r="E231" s="84">
        <v>131268797.40930001</v>
      </c>
      <c r="F231" s="84">
        <f>-3718347.8833</f>
        <v>-3718347.8832999999</v>
      </c>
      <c r="G231" s="84">
        <v>3938063.9223000002</v>
      </c>
      <c r="H231" s="84">
        <v>0</v>
      </c>
      <c r="I231" s="84">
        <f t="shared" si="52"/>
        <v>3938063.9223000002</v>
      </c>
      <c r="J231" s="96">
        <v>68870047.508399993</v>
      </c>
      <c r="K231" s="85">
        <f t="shared" si="49"/>
        <v>200358560.9567</v>
      </c>
      <c r="L231" s="79"/>
      <c r="M231" s="145"/>
      <c r="N231" s="86">
        <v>8</v>
      </c>
      <c r="O231" s="145"/>
      <c r="P231" s="84" t="s">
        <v>643</v>
      </c>
      <c r="Q231" s="84">
        <v>102540392.8845</v>
      </c>
      <c r="R231" s="84">
        <f t="shared" si="58"/>
        <v>-2734288.17</v>
      </c>
      <c r="S231" s="84">
        <v>3076211.7864999999</v>
      </c>
      <c r="T231" s="84">
        <v>0</v>
      </c>
      <c r="U231" s="84">
        <f t="shared" si="42"/>
        <v>3076211.7864999999</v>
      </c>
      <c r="V231" s="84">
        <v>55478001.576099999</v>
      </c>
      <c r="W231" s="85">
        <f t="shared" si="50"/>
        <v>158360318.07710001</v>
      </c>
    </row>
    <row r="232" spans="1:23" ht="24.9" customHeight="1" x14ac:dyDescent="0.25">
      <c r="A232" s="143"/>
      <c r="B232" s="145"/>
      <c r="C232" s="80">
        <v>5</v>
      </c>
      <c r="D232" s="84" t="s">
        <v>280</v>
      </c>
      <c r="E232" s="84">
        <v>130842822.9356</v>
      </c>
      <c r="F232" s="84">
        <f>-3713960.3462</f>
        <v>-3713960.3462</v>
      </c>
      <c r="G232" s="84">
        <v>3925284.6880999999</v>
      </c>
      <c r="H232" s="84">
        <v>0</v>
      </c>
      <c r="I232" s="84">
        <f t="shared" si="52"/>
        <v>3925284.6880999999</v>
      </c>
      <c r="J232" s="96">
        <v>71600907.637600005</v>
      </c>
      <c r="K232" s="85">
        <f t="shared" si="49"/>
        <v>202655054.91509998</v>
      </c>
      <c r="L232" s="79"/>
      <c r="M232" s="145"/>
      <c r="N232" s="86">
        <v>9</v>
      </c>
      <c r="O232" s="145"/>
      <c r="P232" s="84" t="s">
        <v>644</v>
      </c>
      <c r="Q232" s="84">
        <v>100853564.3143</v>
      </c>
      <c r="R232" s="84">
        <f t="shared" si="58"/>
        <v>-2734288.17</v>
      </c>
      <c r="S232" s="84">
        <v>3025606.9293999998</v>
      </c>
      <c r="T232" s="84">
        <v>0</v>
      </c>
      <c r="U232" s="84">
        <f t="shared" si="42"/>
        <v>3025606.9293999998</v>
      </c>
      <c r="V232" s="84">
        <v>55245365.211199999</v>
      </c>
      <c r="W232" s="85">
        <f t="shared" si="50"/>
        <v>156390248.28490001</v>
      </c>
    </row>
    <row r="233" spans="1:23" ht="24.9" customHeight="1" x14ac:dyDescent="0.25">
      <c r="A233" s="143"/>
      <c r="B233" s="145"/>
      <c r="C233" s="80">
        <v>6</v>
      </c>
      <c r="D233" s="84" t="s">
        <v>281</v>
      </c>
      <c r="E233" s="84">
        <v>135996980.25220001</v>
      </c>
      <c r="F233" s="84">
        <f>-3767048.1666</f>
        <v>-3767048.1666000001</v>
      </c>
      <c r="G233" s="84">
        <v>4079909.4076</v>
      </c>
      <c r="H233" s="84">
        <v>0</v>
      </c>
      <c r="I233" s="84">
        <f t="shared" si="52"/>
        <v>4079909.4076</v>
      </c>
      <c r="J233" s="96">
        <v>69795940.240899995</v>
      </c>
      <c r="K233" s="85">
        <f t="shared" si="49"/>
        <v>206105781.73409998</v>
      </c>
      <c r="L233" s="79"/>
      <c r="M233" s="145"/>
      <c r="N233" s="86">
        <v>10</v>
      </c>
      <c r="O233" s="145"/>
      <c r="P233" s="84" t="s">
        <v>645</v>
      </c>
      <c r="Q233" s="84">
        <v>114488724.89729999</v>
      </c>
      <c r="R233" s="84">
        <f t="shared" si="58"/>
        <v>-2734288.17</v>
      </c>
      <c r="S233" s="84">
        <v>3434661.7469000001</v>
      </c>
      <c r="T233" s="84">
        <v>0</v>
      </c>
      <c r="U233" s="84">
        <f t="shared" si="42"/>
        <v>3434661.7469000001</v>
      </c>
      <c r="V233" s="84">
        <v>63708385.373199999</v>
      </c>
      <c r="W233" s="85">
        <f t="shared" si="50"/>
        <v>178897483.84740001</v>
      </c>
    </row>
    <row r="234" spans="1:23" ht="24.9" customHeight="1" x14ac:dyDescent="0.25">
      <c r="A234" s="143"/>
      <c r="B234" s="145"/>
      <c r="C234" s="80">
        <v>7</v>
      </c>
      <c r="D234" s="84" t="s">
        <v>282</v>
      </c>
      <c r="E234" s="84">
        <v>158902111.20299998</v>
      </c>
      <c r="F234" s="84">
        <f>-4002971.0154</f>
        <v>-4002971.0153999999</v>
      </c>
      <c r="G234" s="84">
        <v>4767063.3361</v>
      </c>
      <c r="H234" s="84">
        <v>0</v>
      </c>
      <c r="I234" s="84">
        <f t="shared" si="52"/>
        <v>4767063.3361</v>
      </c>
      <c r="J234" s="96">
        <v>81631169.910899997</v>
      </c>
      <c r="K234" s="85">
        <f t="shared" si="49"/>
        <v>241297373.4346</v>
      </c>
      <c r="L234" s="79"/>
      <c r="M234" s="145"/>
      <c r="N234" s="86">
        <v>11</v>
      </c>
      <c r="O234" s="145"/>
      <c r="P234" s="84" t="s">
        <v>646</v>
      </c>
      <c r="Q234" s="84">
        <v>121224167.18260001</v>
      </c>
      <c r="R234" s="84">
        <f t="shared" si="58"/>
        <v>-2734288.17</v>
      </c>
      <c r="S234" s="84">
        <v>3636725.0155000002</v>
      </c>
      <c r="T234" s="84">
        <v>0</v>
      </c>
      <c r="U234" s="84">
        <f t="shared" ref="U234:U297" si="60">S234-T234</f>
        <v>3636725.0155000002</v>
      </c>
      <c r="V234" s="84">
        <v>68741036.936000004</v>
      </c>
      <c r="W234" s="85">
        <f t="shared" si="50"/>
        <v>190867640.9641</v>
      </c>
    </row>
    <row r="235" spans="1:23" ht="24.9" customHeight="1" x14ac:dyDescent="0.25">
      <c r="A235" s="143"/>
      <c r="B235" s="145"/>
      <c r="C235" s="80">
        <v>8</v>
      </c>
      <c r="D235" s="84" t="s">
        <v>283</v>
      </c>
      <c r="E235" s="84">
        <v>140751256.5314</v>
      </c>
      <c r="F235" s="84">
        <f>-3816017.2123</f>
        <v>-3816017.2122999998</v>
      </c>
      <c r="G235" s="84">
        <v>4222537.6958999997</v>
      </c>
      <c r="H235" s="84">
        <v>0</v>
      </c>
      <c r="I235" s="84">
        <f t="shared" si="52"/>
        <v>4222537.6958999997</v>
      </c>
      <c r="J235" s="96">
        <v>72390271.903500006</v>
      </c>
      <c r="K235" s="85">
        <f t="shared" si="49"/>
        <v>213548048.91850001</v>
      </c>
      <c r="L235" s="79"/>
      <c r="M235" s="145"/>
      <c r="N235" s="86">
        <v>12</v>
      </c>
      <c r="O235" s="145"/>
      <c r="P235" s="84" t="s">
        <v>647</v>
      </c>
      <c r="Q235" s="84">
        <v>140107201.50299999</v>
      </c>
      <c r="R235" s="84">
        <f t="shared" si="58"/>
        <v>-2734288.17</v>
      </c>
      <c r="S235" s="84">
        <v>4203216.0450999998</v>
      </c>
      <c r="T235" s="84">
        <v>0</v>
      </c>
      <c r="U235" s="84">
        <f t="shared" si="60"/>
        <v>4203216.0450999998</v>
      </c>
      <c r="V235" s="84">
        <v>71770107.805600002</v>
      </c>
      <c r="W235" s="85">
        <f t="shared" si="50"/>
        <v>213346237.18370003</v>
      </c>
    </row>
    <row r="236" spans="1:23" ht="24.9" customHeight="1" x14ac:dyDescent="0.25">
      <c r="A236" s="143"/>
      <c r="B236" s="145"/>
      <c r="C236" s="80">
        <v>9</v>
      </c>
      <c r="D236" s="84" t="s">
        <v>284</v>
      </c>
      <c r="E236" s="84">
        <v>127346165.6358</v>
      </c>
      <c r="F236" s="84">
        <f>-3677944.776</f>
        <v>-3677944.7760000001</v>
      </c>
      <c r="G236" s="84">
        <v>3820384.9690999999</v>
      </c>
      <c r="H236" s="84">
        <v>0</v>
      </c>
      <c r="I236" s="84">
        <f t="shared" si="52"/>
        <v>3820384.9690999999</v>
      </c>
      <c r="J236" s="96">
        <v>68009583.7535</v>
      </c>
      <c r="K236" s="85">
        <f t="shared" si="49"/>
        <v>195498189.58240002</v>
      </c>
      <c r="L236" s="79"/>
      <c r="M236" s="145"/>
      <c r="N236" s="86">
        <v>13</v>
      </c>
      <c r="O236" s="145"/>
      <c r="P236" s="84" t="s">
        <v>648</v>
      </c>
      <c r="Q236" s="84">
        <v>130600121.05589999</v>
      </c>
      <c r="R236" s="84">
        <f t="shared" si="58"/>
        <v>-2734288.17</v>
      </c>
      <c r="S236" s="84">
        <v>3918003.6316999998</v>
      </c>
      <c r="T236" s="84">
        <v>0</v>
      </c>
      <c r="U236" s="84">
        <f t="shared" si="60"/>
        <v>3918003.6316999998</v>
      </c>
      <c r="V236" s="84">
        <v>66769443.742899999</v>
      </c>
      <c r="W236" s="85">
        <f t="shared" si="50"/>
        <v>198553280.26049998</v>
      </c>
    </row>
    <row r="237" spans="1:23" ht="24.9" customHeight="1" x14ac:dyDescent="0.25">
      <c r="A237" s="143"/>
      <c r="B237" s="145"/>
      <c r="C237" s="80">
        <v>10</v>
      </c>
      <c r="D237" s="84" t="s">
        <v>285</v>
      </c>
      <c r="E237" s="84">
        <v>176883273.1812</v>
      </c>
      <c r="F237" s="84">
        <f>-4188176.9838</f>
        <v>-4188176.9838</v>
      </c>
      <c r="G237" s="84">
        <v>5306498.1953999996</v>
      </c>
      <c r="H237" s="84">
        <v>0</v>
      </c>
      <c r="I237" s="84">
        <f t="shared" si="52"/>
        <v>5306498.1953999996</v>
      </c>
      <c r="J237" s="96">
        <v>84461772.881600007</v>
      </c>
      <c r="K237" s="85">
        <f t="shared" si="49"/>
        <v>262463367.2744</v>
      </c>
      <c r="L237" s="79"/>
      <c r="M237" s="145"/>
      <c r="N237" s="86">
        <v>14</v>
      </c>
      <c r="O237" s="145"/>
      <c r="P237" s="84" t="s">
        <v>649</v>
      </c>
      <c r="Q237" s="84">
        <v>113842856.88129999</v>
      </c>
      <c r="R237" s="84">
        <f t="shared" si="58"/>
        <v>-2734288.17</v>
      </c>
      <c r="S237" s="84">
        <v>3415285.7064</v>
      </c>
      <c r="T237" s="84">
        <v>0</v>
      </c>
      <c r="U237" s="84">
        <f t="shared" si="60"/>
        <v>3415285.7064</v>
      </c>
      <c r="V237" s="84">
        <v>64100523.045900002</v>
      </c>
      <c r="W237" s="85">
        <f t="shared" si="50"/>
        <v>178624377.46359998</v>
      </c>
    </row>
    <row r="238" spans="1:23" ht="24.9" customHeight="1" x14ac:dyDescent="0.25">
      <c r="A238" s="143"/>
      <c r="B238" s="145"/>
      <c r="C238" s="80">
        <v>11</v>
      </c>
      <c r="D238" s="84" t="s">
        <v>286</v>
      </c>
      <c r="E238" s="84">
        <v>137223402.01179999</v>
      </c>
      <c r="F238" s="84">
        <f>-3779680.3107</f>
        <v>-3779680.3106999998</v>
      </c>
      <c r="G238" s="84">
        <v>4116702.0603999998</v>
      </c>
      <c r="H238" s="84">
        <v>0</v>
      </c>
      <c r="I238" s="84">
        <f t="shared" si="52"/>
        <v>4116702.0603999998</v>
      </c>
      <c r="J238" s="96">
        <v>72038118.606000006</v>
      </c>
      <c r="K238" s="85">
        <f t="shared" si="49"/>
        <v>209598542.36750001</v>
      </c>
      <c r="L238" s="79"/>
      <c r="M238" s="145"/>
      <c r="N238" s="86">
        <v>15</v>
      </c>
      <c r="O238" s="145"/>
      <c r="P238" s="84" t="s">
        <v>650</v>
      </c>
      <c r="Q238" s="84">
        <v>89460136.743100002</v>
      </c>
      <c r="R238" s="84">
        <f t="shared" si="58"/>
        <v>-2734288.17</v>
      </c>
      <c r="S238" s="84">
        <v>2683804.1022999999</v>
      </c>
      <c r="T238" s="84">
        <v>0</v>
      </c>
      <c r="U238" s="84">
        <f t="shared" si="60"/>
        <v>2683804.1022999999</v>
      </c>
      <c r="V238" s="84">
        <v>49810834.327799998</v>
      </c>
      <c r="W238" s="85">
        <f t="shared" si="50"/>
        <v>139220487.00319999</v>
      </c>
    </row>
    <row r="239" spans="1:23" ht="24.9" customHeight="1" x14ac:dyDescent="0.25">
      <c r="A239" s="143"/>
      <c r="B239" s="145"/>
      <c r="C239" s="80">
        <v>12</v>
      </c>
      <c r="D239" s="84" t="s">
        <v>287</v>
      </c>
      <c r="E239" s="84">
        <v>151415483.27069998</v>
      </c>
      <c r="F239" s="84">
        <f>-3925858.7477</f>
        <v>-3925858.7477000002</v>
      </c>
      <c r="G239" s="84">
        <v>4542464.4981000004</v>
      </c>
      <c r="H239" s="84">
        <v>0</v>
      </c>
      <c r="I239" s="84">
        <f t="shared" si="52"/>
        <v>4542464.4981000004</v>
      </c>
      <c r="J239" s="96">
        <v>78975189.611599997</v>
      </c>
      <c r="K239" s="85">
        <f t="shared" si="49"/>
        <v>231007278.63269997</v>
      </c>
      <c r="L239" s="79"/>
      <c r="M239" s="145"/>
      <c r="N239" s="86">
        <v>16</v>
      </c>
      <c r="O239" s="145"/>
      <c r="P239" s="84" t="s">
        <v>545</v>
      </c>
      <c r="Q239" s="84">
        <v>115277852.88569999</v>
      </c>
      <c r="R239" s="84">
        <f t="shared" si="58"/>
        <v>-2734288.17</v>
      </c>
      <c r="S239" s="84">
        <v>3458335.5866</v>
      </c>
      <c r="T239" s="84">
        <v>0</v>
      </c>
      <c r="U239" s="84">
        <f t="shared" si="60"/>
        <v>3458335.5866</v>
      </c>
      <c r="V239" s="84">
        <v>58489624.7183</v>
      </c>
      <c r="W239" s="85">
        <f t="shared" si="50"/>
        <v>174491525.02059999</v>
      </c>
    </row>
    <row r="240" spans="1:23" ht="24.9" customHeight="1" x14ac:dyDescent="0.25">
      <c r="A240" s="143"/>
      <c r="B240" s="146"/>
      <c r="C240" s="80">
        <v>13</v>
      </c>
      <c r="D240" s="84" t="s">
        <v>288</v>
      </c>
      <c r="E240" s="84">
        <v>165837524.1151</v>
      </c>
      <c r="F240" s="84">
        <f>-4074405.7684</f>
        <v>-4074405.7683999999</v>
      </c>
      <c r="G240" s="84">
        <v>4975125.7235000003</v>
      </c>
      <c r="H240" s="84">
        <v>0</v>
      </c>
      <c r="I240" s="84">
        <f t="shared" si="52"/>
        <v>4975125.7235000003</v>
      </c>
      <c r="J240" s="96">
        <v>84862489.020199999</v>
      </c>
      <c r="K240" s="85">
        <f t="shared" si="49"/>
        <v>251600733.09039998</v>
      </c>
      <c r="L240" s="79"/>
      <c r="M240" s="145"/>
      <c r="N240" s="86">
        <v>17</v>
      </c>
      <c r="O240" s="145"/>
      <c r="P240" s="84" t="s">
        <v>651</v>
      </c>
      <c r="Q240" s="84">
        <v>101633188.693</v>
      </c>
      <c r="R240" s="84">
        <f t="shared" si="58"/>
        <v>-2734288.17</v>
      </c>
      <c r="S240" s="84">
        <v>3048995.6608000002</v>
      </c>
      <c r="T240" s="84">
        <v>0</v>
      </c>
      <c r="U240" s="84">
        <f t="shared" si="60"/>
        <v>3048995.6608000002</v>
      </c>
      <c r="V240" s="84">
        <v>53444468.950900003</v>
      </c>
      <c r="W240" s="85">
        <f t="shared" si="50"/>
        <v>155392365.1347</v>
      </c>
    </row>
    <row r="241" spans="1:23" ht="24.9" customHeight="1" x14ac:dyDescent="0.25">
      <c r="A241" s="80"/>
      <c r="B241" s="140" t="s">
        <v>916</v>
      </c>
      <c r="C241" s="141"/>
      <c r="D241" s="87"/>
      <c r="E241" s="87">
        <f>SUM(E228:E240)</f>
        <v>1871306724.5558002</v>
      </c>
      <c r="F241" s="87">
        <f>SUM(F228:F240)</f>
        <v>-50036089.772999994</v>
      </c>
      <c r="G241" s="87">
        <f t="shared" ref="G241:H241" si="61">SUM(G228:G240)</f>
        <v>56139201.7368</v>
      </c>
      <c r="H241" s="87">
        <f t="shared" si="61"/>
        <v>0</v>
      </c>
      <c r="I241" s="87">
        <f t="shared" si="52"/>
        <v>56139201.7368</v>
      </c>
      <c r="J241" s="87">
        <f>SUM(J228:J240)</f>
        <v>971589173.72669995</v>
      </c>
      <c r="K241" s="87">
        <f>SUM(K228:K240)</f>
        <v>2848999010.2462997</v>
      </c>
      <c r="L241" s="79"/>
      <c r="M241" s="145"/>
      <c r="N241" s="86">
        <v>18</v>
      </c>
      <c r="O241" s="145"/>
      <c r="P241" s="84" t="s">
        <v>836</v>
      </c>
      <c r="Q241" s="84">
        <v>105953699.5015</v>
      </c>
      <c r="R241" s="84">
        <f t="shared" si="58"/>
        <v>-2734288.17</v>
      </c>
      <c r="S241" s="84">
        <v>3178610.9849999999</v>
      </c>
      <c r="T241" s="84">
        <v>0</v>
      </c>
      <c r="U241" s="84">
        <f t="shared" si="60"/>
        <v>3178610.9849999999</v>
      </c>
      <c r="V241" s="84">
        <v>59920047.567400001</v>
      </c>
      <c r="W241" s="85">
        <f t="shared" si="50"/>
        <v>166318069.88389999</v>
      </c>
    </row>
    <row r="242" spans="1:23" ht="24.9" customHeight="1" x14ac:dyDescent="0.25">
      <c r="A242" s="143">
        <v>12</v>
      </c>
      <c r="B242" s="144" t="s">
        <v>917</v>
      </c>
      <c r="C242" s="80">
        <v>1</v>
      </c>
      <c r="D242" s="84" t="s">
        <v>289</v>
      </c>
      <c r="E242" s="84">
        <v>172174594.81689999</v>
      </c>
      <c r="F242" s="84">
        <v>0</v>
      </c>
      <c r="G242" s="84">
        <v>5165237.8444999997</v>
      </c>
      <c r="H242" s="84">
        <f t="shared" ref="H242:H259" si="62">G242/2</f>
        <v>2582618.9222499998</v>
      </c>
      <c r="I242" s="84">
        <f t="shared" si="52"/>
        <v>2582618.9222499998</v>
      </c>
      <c r="J242" s="96">
        <v>91021736.055800006</v>
      </c>
      <c r="K242" s="85">
        <f t="shared" si="49"/>
        <v>265778949.79495001</v>
      </c>
      <c r="L242" s="79"/>
      <c r="M242" s="145"/>
      <c r="N242" s="86">
        <v>19</v>
      </c>
      <c r="O242" s="145"/>
      <c r="P242" s="84" t="s">
        <v>652</v>
      </c>
      <c r="Q242" s="84">
        <v>112278541.01090001</v>
      </c>
      <c r="R242" s="84">
        <f t="shared" si="58"/>
        <v>-2734288.17</v>
      </c>
      <c r="S242" s="84">
        <v>3368356.2302999999</v>
      </c>
      <c r="T242" s="84">
        <v>0</v>
      </c>
      <c r="U242" s="84">
        <f t="shared" si="60"/>
        <v>3368356.2302999999</v>
      </c>
      <c r="V242" s="84">
        <v>59479347.053499997</v>
      </c>
      <c r="W242" s="85">
        <f t="shared" si="50"/>
        <v>172391956.12470001</v>
      </c>
    </row>
    <row r="243" spans="1:23" ht="24.9" customHeight="1" x14ac:dyDescent="0.25">
      <c r="A243" s="143"/>
      <c r="B243" s="145"/>
      <c r="C243" s="80">
        <v>2</v>
      </c>
      <c r="D243" s="84" t="s">
        <v>290</v>
      </c>
      <c r="E243" s="84">
        <v>163528400.15350002</v>
      </c>
      <c r="F243" s="84">
        <v>0</v>
      </c>
      <c r="G243" s="84">
        <v>4905852.0045999996</v>
      </c>
      <c r="H243" s="84">
        <f t="shared" si="62"/>
        <v>2452926.0022999998</v>
      </c>
      <c r="I243" s="84">
        <f t="shared" si="52"/>
        <v>2452926.0022999998</v>
      </c>
      <c r="J243" s="96">
        <v>102332079.92730001</v>
      </c>
      <c r="K243" s="85">
        <f t="shared" si="49"/>
        <v>268313406.08310002</v>
      </c>
      <c r="L243" s="79"/>
      <c r="M243" s="145"/>
      <c r="N243" s="86">
        <v>20</v>
      </c>
      <c r="O243" s="145"/>
      <c r="P243" s="84" t="s">
        <v>549</v>
      </c>
      <c r="Q243" s="84">
        <v>111116208.4136</v>
      </c>
      <c r="R243" s="84">
        <f t="shared" si="58"/>
        <v>-2734288.17</v>
      </c>
      <c r="S243" s="84">
        <v>3333486.2524000001</v>
      </c>
      <c r="T243" s="84">
        <v>0</v>
      </c>
      <c r="U243" s="84">
        <f t="shared" si="60"/>
        <v>3333486.2524000001</v>
      </c>
      <c r="V243" s="84">
        <v>61797277.634999998</v>
      </c>
      <c r="W243" s="85">
        <f t="shared" si="50"/>
        <v>173512684.13099998</v>
      </c>
    </row>
    <row r="244" spans="1:23" ht="24.9" customHeight="1" x14ac:dyDescent="0.25">
      <c r="A244" s="143"/>
      <c r="B244" s="145"/>
      <c r="C244" s="80">
        <v>3</v>
      </c>
      <c r="D244" s="84" t="s">
        <v>291</v>
      </c>
      <c r="E244" s="84">
        <v>108209737.55859999</v>
      </c>
      <c r="F244" s="84">
        <v>0</v>
      </c>
      <c r="G244" s="84">
        <v>3246292.1268000002</v>
      </c>
      <c r="H244" s="84">
        <f t="shared" si="62"/>
        <v>1623146.0634000001</v>
      </c>
      <c r="I244" s="84">
        <f t="shared" si="52"/>
        <v>1623146.0634000001</v>
      </c>
      <c r="J244" s="96">
        <v>68223372.289100006</v>
      </c>
      <c r="K244" s="85">
        <f t="shared" si="49"/>
        <v>178056255.9111</v>
      </c>
      <c r="L244" s="79"/>
      <c r="M244" s="145"/>
      <c r="N244" s="86">
        <v>21</v>
      </c>
      <c r="O244" s="145"/>
      <c r="P244" s="84" t="s">
        <v>653</v>
      </c>
      <c r="Q244" s="84">
        <v>120223549.7518</v>
      </c>
      <c r="R244" s="84">
        <f t="shared" si="58"/>
        <v>-2734288.17</v>
      </c>
      <c r="S244" s="84">
        <v>3606706.4926</v>
      </c>
      <c r="T244" s="84">
        <v>0</v>
      </c>
      <c r="U244" s="84">
        <f t="shared" si="60"/>
        <v>3606706.4926</v>
      </c>
      <c r="V244" s="84">
        <v>65301653.677699998</v>
      </c>
      <c r="W244" s="85">
        <f t="shared" si="50"/>
        <v>186397621.75209999</v>
      </c>
    </row>
    <row r="245" spans="1:23" ht="24.9" customHeight="1" x14ac:dyDescent="0.25">
      <c r="A245" s="143"/>
      <c r="B245" s="145"/>
      <c r="C245" s="80">
        <v>4</v>
      </c>
      <c r="D245" s="84" t="s">
        <v>292</v>
      </c>
      <c r="E245" s="84">
        <v>111405113.0457</v>
      </c>
      <c r="F245" s="84">
        <v>0</v>
      </c>
      <c r="G245" s="84">
        <v>3342153.3914000001</v>
      </c>
      <c r="H245" s="84">
        <f t="shared" si="62"/>
        <v>1671076.6957</v>
      </c>
      <c r="I245" s="84">
        <f t="shared" si="52"/>
        <v>1671076.6957</v>
      </c>
      <c r="J245" s="96">
        <v>70264174.800799996</v>
      </c>
      <c r="K245" s="85">
        <f t="shared" si="49"/>
        <v>183340364.54219997</v>
      </c>
      <c r="L245" s="79"/>
      <c r="M245" s="145"/>
      <c r="N245" s="86">
        <v>22</v>
      </c>
      <c r="O245" s="145"/>
      <c r="P245" s="84" t="s">
        <v>654</v>
      </c>
      <c r="Q245" s="84">
        <v>109122811.064</v>
      </c>
      <c r="R245" s="84">
        <f t="shared" si="58"/>
        <v>-2734288.17</v>
      </c>
      <c r="S245" s="84">
        <v>3273684.3319000001</v>
      </c>
      <c r="T245" s="84">
        <v>0</v>
      </c>
      <c r="U245" s="84">
        <f t="shared" si="60"/>
        <v>3273684.3319000001</v>
      </c>
      <c r="V245" s="84">
        <v>59424386.712300003</v>
      </c>
      <c r="W245" s="85">
        <f t="shared" si="50"/>
        <v>169086593.9382</v>
      </c>
    </row>
    <row r="246" spans="1:23" ht="24.9" customHeight="1" x14ac:dyDescent="0.25">
      <c r="A246" s="143"/>
      <c r="B246" s="145"/>
      <c r="C246" s="80">
        <v>5</v>
      </c>
      <c r="D246" s="84" t="s">
        <v>293</v>
      </c>
      <c r="E246" s="84">
        <v>133390344.345</v>
      </c>
      <c r="F246" s="84">
        <v>0</v>
      </c>
      <c r="G246" s="84">
        <v>4001710.3303</v>
      </c>
      <c r="H246" s="84">
        <f t="shared" si="62"/>
        <v>2000855.16515</v>
      </c>
      <c r="I246" s="84">
        <f t="shared" si="52"/>
        <v>2000855.16515</v>
      </c>
      <c r="J246" s="96">
        <v>77297789.897799999</v>
      </c>
      <c r="K246" s="85">
        <f t="shared" si="49"/>
        <v>212688989.40795001</v>
      </c>
      <c r="L246" s="79"/>
      <c r="M246" s="145"/>
      <c r="N246" s="86">
        <v>23</v>
      </c>
      <c r="O246" s="145"/>
      <c r="P246" s="84" t="s">
        <v>655</v>
      </c>
      <c r="Q246" s="84">
        <v>134181809.48560001</v>
      </c>
      <c r="R246" s="84">
        <f t="shared" si="58"/>
        <v>-2734288.17</v>
      </c>
      <c r="S246" s="84">
        <v>4025454.2845999999</v>
      </c>
      <c r="T246" s="84">
        <v>0</v>
      </c>
      <c r="U246" s="84">
        <f t="shared" si="60"/>
        <v>4025454.2845999999</v>
      </c>
      <c r="V246" s="84">
        <v>72248466.331100002</v>
      </c>
      <c r="W246" s="85">
        <f t="shared" si="50"/>
        <v>207721441.93129998</v>
      </c>
    </row>
    <row r="247" spans="1:23" ht="24.9" customHeight="1" x14ac:dyDescent="0.25">
      <c r="A247" s="143"/>
      <c r="B247" s="145"/>
      <c r="C247" s="80">
        <v>6</v>
      </c>
      <c r="D247" s="84" t="s">
        <v>294</v>
      </c>
      <c r="E247" s="84">
        <v>113376970.35250001</v>
      </c>
      <c r="F247" s="84">
        <v>0</v>
      </c>
      <c r="G247" s="84">
        <v>3401309.1105999998</v>
      </c>
      <c r="H247" s="84">
        <f t="shared" si="62"/>
        <v>1700654.5552999999</v>
      </c>
      <c r="I247" s="84">
        <f t="shared" si="52"/>
        <v>1700654.5552999999</v>
      </c>
      <c r="J247" s="96">
        <v>71208678.442599997</v>
      </c>
      <c r="K247" s="85">
        <f t="shared" si="49"/>
        <v>186286303.3504</v>
      </c>
      <c r="L247" s="79"/>
      <c r="M247" s="145"/>
      <c r="N247" s="86">
        <v>24</v>
      </c>
      <c r="O247" s="145"/>
      <c r="P247" s="84" t="s">
        <v>837</v>
      </c>
      <c r="Q247" s="84">
        <v>111272077.706</v>
      </c>
      <c r="R247" s="84">
        <f t="shared" si="58"/>
        <v>-2734288.17</v>
      </c>
      <c r="S247" s="84">
        <v>3338162.3311999999</v>
      </c>
      <c r="T247" s="84">
        <v>0</v>
      </c>
      <c r="U247" s="84">
        <f t="shared" si="60"/>
        <v>3338162.3311999999</v>
      </c>
      <c r="V247" s="84">
        <v>61363120.0189</v>
      </c>
      <c r="W247" s="85">
        <f t="shared" si="50"/>
        <v>173239071.88609999</v>
      </c>
    </row>
    <row r="248" spans="1:23" ht="24.9" customHeight="1" x14ac:dyDescent="0.25">
      <c r="A248" s="143"/>
      <c r="B248" s="145"/>
      <c r="C248" s="80">
        <v>7</v>
      </c>
      <c r="D248" s="84" t="s">
        <v>295</v>
      </c>
      <c r="E248" s="84">
        <v>113481252.5538</v>
      </c>
      <c r="F248" s="84">
        <v>0</v>
      </c>
      <c r="G248" s="84">
        <v>3404437.5765999998</v>
      </c>
      <c r="H248" s="84">
        <f t="shared" si="62"/>
        <v>1702218.7882999999</v>
      </c>
      <c r="I248" s="84">
        <f t="shared" si="52"/>
        <v>1702218.7882999999</v>
      </c>
      <c r="J248" s="96">
        <v>66662527.677900001</v>
      </c>
      <c r="K248" s="85">
        <f t="shared" si="49"/>
        <v>181845999.02000001</v>
      </c>
      <c r="L248" s="79"/>
      <c r="M248" s="145"/>
      <c r="N248" s="86">
        <v>25</v>
      </c>
      <c r="O248" s="145"/>
      <c r="P248" s="84" t="s">
        <v>838</v>
      </c>
      <c r="Q248" s="84">
        <v>146599577.74969998</v>
      </c>
      <c r="R248" s="84">
        <f t="shared" si="58"/>
        <v>-2734288.17</v>
      </c>
      <c r="S248" s="84">
        <v>4397987.3324999996</v>
      </c>
      <c r="T248" s="84">
        <v>0</v>
      </c>
      <c r="U248" s="84">
        <f t="shared" si="60"/>
        <v>4397987.3324999996</v>
      </c>
      <c r="V248" s="84">
        <v>63921974.635799997</v>
      </c>
      <c r="W248" s="85">
        <f t="shared" si="50"/>
        <v>212185251.54800001</v>
      </c>
    </row>
    <row r="249" spans="1:23" ht="24.9" customHeight="1" x14ac:dyDescent="0.25">
      <c r="A249" s="143"/>
      <c r="B249" s="145"/>
      <c r="C249" s="80">
        <v>8</v>
      </c>
      <c r="D249" s="84" t="s">
        <v>296</v>
      </c>
      <c r="E249" s="84">
        <v>131647713.65979999</v>
      </c>
      <c r="F249" s="84">
        <v>0</v>
      </c>
      <c r="G249" s="84">
        <v>3949431.4098</v>
      </c>
      <c r="H249" s="84">
        <f t="shared" si="62"/>
        <v>1974715.7049</v>
      </c>
      <c r="I249" s="84">
        <f t="shared" si="52"/>
        <v>1974715.7049</v>
      </c>
      <c r="J249" s="96">
        <v>74139024.254800007</v>
      </c>
      <c r="K249" s="85">
        <f t="shared" si="49"/>
        <v>207761453.61949998</v>
      </c>
      <c r="L249" s="79"/>
      <c r="M249" s="145"/>
      <c r="N249" s="86">
        <v>26</v>
      </c>
      <c r="O249" s="145"/>
      <c r="P249" s="84" t="s">
        <v>656</v>
      </c>
      <c r="Q249" s="84">
        <v>100343992.77320001</v>
      </c>
      <c r="R249" s="84">
        <f t="shared" si="58"/>
        <v>-2734288.17</v>
      </c>
      <c r="S249" s="84">
        <v>3010319.7831999999</v>
      </c>
      <c r="T249" s="84">
        <v>0</v>
      </c>
      <c r="U249" s="84">
        <f t="shared" si="60"/>
        <v>3010319.7831999999</v>
      </c>
      <c r="V249" s="84">
        <v>55559133.508400001</v>
      </c>
      <c r="W249" s="85">
        <f t="shared" si="50"/>
        <v>156179157.89480001</v>
      </c>
    </row>
    <row r="250" spans="1:23" ht="24.9" customHeight="1" x14ac:dyDescent="0.25">
      <c r="A250" s="143"/>
      <c r="B250" s="145"/>
      <c r="C250" s="80">
        <v>9</v>
      </c>
      <c r="D250" s="84" t="s">
        <v>297</v>
      </c>
      <c r="E250" s="84">
        <v>144894467.49150002</v>
      </c>
      <c r="F250" s="84">
        <v>0</v>
      </c>
      <c r="G250" s="84">
        <v>4346834.0247</v>
      </c>
      <c r="H250" s="84">
        <f t="shared" si="62"/>
        <v>2173417.01235</v>
      </c>
      <c r="I250" s="84">
        <f t="shared" si="52"/>
        <v>2173417.01235</v>
      </c>
      <c r="J250" s="96">
        <v>81643437.1954</v>
      </c>
      <c r="K250" s="85">
        <f t="shared" si="49"/>
        <v>228711321.69925001</v>
      </c>
      <c r="L250" s="79"/>
      <c r="M250" s="145"/>
      <c r="N250" s="86">
        <v>27</v>
      </c>
      <c r="O250" s="145"/>
      <c r="P250" s="84" t="s">
        <v>657</v>
      </c>
      <c r="Q250" s="84">
        <v>121370843.7458</v>
      </c>
      <c r="R250" s="84">
        <f t="shared" si="58"/>
        <v>-2734288.17</v>
      </c>
      <c r="S250" s="84">
        <v>3641125.3124000002</v>
      </c>
      <c r="T250" s="84">
        <v>0</v>
      </c>
      <c r="U250" s="84">
        <f t="shared" si="60"/>
        <v>3641125.3124000002</v>
      </c>
      <c r="V250" s="84">
        <v>63580435.372400001</v>
      </c>
      <c r="W250" s="85">
        <f t="shared" si="50"/>
        <v>185858116.2606</v>
      </c>
    </row>
    <row r="251" spans="1:23" ht="24.9" customHeight="1" x14ac:dyDescent="0.25">
      <c r="A251" s="143"/>
      <c r="B251" s="145"/>
      <c r="C251" s="80">
        <v>10</v>
      </c>
      <c r="D251" s="84" t="s">
        <v>298</v>
      </c>
      <c r="E251" s="84">
        <v>105431987.5538</v>
      </c>
      <c r="F251" s="84">
        <v>0</v>
      </c>
      <c r="G251" s="84">
        <v>3162959.6266000001</v>
      </c>
      <c r="H251" s="84">
        <f t="shared" si="62"/>
        <v>1581479.8133</v>
      </c>
      <c r="I251" s="84">
        <f t="shared" si="52"/>
        <v>1581479.8133</v>
      </c>
      <c r="J251" s="96">
        <v>63036889.93</v>
      </c>
      <c r="K251" s="85">
        <f t="shared" si="49"/>
        <v>170050357.29710001</v>
      </c>
      <c r="L251" s="79"/>
      <c r="M251" s="145"/>
      <c r="N251" s="86">
        <v>28</v>
      </c>
      <c r="O251" s="145"/>
      <c r="P251" s="84" t="s">
        <v>658</v>
      </c>
      <c r="Q251" s="84">
        <v>121760001.745</v>
      </c>
      <c r="R251" s="84">
        <f t="shared" si="58"/>
        <v>-2734288.17</v>
      </c>
      <c r="S251" s="84">
        <v>3652800.0523999999</v>
      </c>
      <c r="T251" s="84">
        <v>0</v>
      </c>
      <c r="U251" s="84">
        <f t="shared" si="60"/>
        <v>3652800.0523999999</v>
      </c>
      <c r="V251" s="84">
        <v>66031259.477399997</v>
      </c>
      <c r="W251" s="85">
        <f t="shared" si="50"/>
        <v>188709773.10479999</v>
      </c>
    </row>
    <row r="252" spans="1:23" ht="24.9" customHeight="1" x14ac:dyDescent="0.25">
      <c r="A252" s="143"/>
      <c r="B252" s="145"/>
      <c r="C252" s="80">
        <v>11</v>
      </c>
      <c r="D252" s="84" t="s">
        <v>299</v>
      </c>
      <c r="E252" s="84">
        <v>180909532.5226</v>
      </c>
      <c r="F252" s="84">
        <v>0</v>
      </c>
      <c r="G252" s="84">
        <v>5427285.9757000003</v>
      </c>
      <c r="H252" s="84">
        <f t="shared" si="62"/>
        <v>2713642.9878500002</v>
      </c>
      <c r="I252" s="84">
        <f t="shared" si="52"/>
        <v>2713642.9878500002</v>
      </c>
      <c r="J252" s="96">
        <v>106869506.8282</v>
      </c>
      <c r="K252" s="85">
        <f t="shared" si="49"/>
        <v>290492682.33864999</v>
      </c>
      <c r="L252" s="79"/>
      <c r="M252" s="145"/>
      <c r="N252" s="86">
        <v>29</v>
      </c>
      <c r="O252" s="145"/>
      <c r="P252" s="84" t="s">
        <v>659</v>
      </c>
      <c r="Q252" s="84">
        <v>107298029.7186</v>
      </c>
      <c r="R252" s="84">
        <f t="shared" si="58"/>
        <v>-2734288.17</v>
      </c>
      <c r="S252" s="84">
        <v>3218940.8916000002</v>
      </c>
      <c r="T252" s="84">
        <v>0</v>
      </c>
      <c r="U252" s="84">
        <f t="shared" si="60"/>
        <v>3218940.8916000002</v>
      </c>
      <c r="V252" s="84">
        <v>59409846.939499997</v>
      </c>
      <c r="W252" s="85">
        <f t="shared" si="50"/>
        <v>167192529.37970001</v>
      </c>
    </row>
    <row r="253" spans="1:23" ht="24.9" customHeight="1" x14ac:dyDescent="0.25">
      <c r="A253" s="143"/>
      <c r="B253" s="145"/>
      <c r="C253" s="80">
        <v>12</v>
      </c>
      <c r="D253" s="84" t="s">
        <v>300</v>
      </c>
      <c r="E253" s="84">
        <v>186184690.46670002</v>
      </c>
      <c r="F253" s="84">
        <v>0</v>
      </c>
      <c r="G253" s="84">
        <v>5585540.7139999997</v>
      </c>
      <c r="H253" s="84">
        <f t="shared" si="62"/>
        <v>2792770.3569999998</v>
      </c>
      <c r="I253" s="84">
        <f t="shared" si="52"/>
        <v>2792770.3569999998</v>
      </c>
      <c r="J253" s="96">
        <v>107387849.7289</v>
      </c>
      <c r="K253" s="85">
        <f t="shared" si="49"/>
        <v>296365310.55260003</v>
      </c>
      <c r="L253" s="79"/>
      <c r="M253" s="146"/>
      <c r="N253" s="86">
        <v>30</v>
      </c>
      <c r="O253" s="146"/>
      <c r="P253" s="84" t="s">
        <v>660</v>
      </c>
      <c r="Q253" s="84">
        <v>119377091.7198</v>
      </c>
      <c r="R253" s="84">
        <f t="shared" si="58"/>
        <v>-2734288.17</v>
      </c>
      <c r="S253" s="84">
        <v>3581312.7516000001</v>
      </c>
      <c r="T253" s="84">
        <v>0</v>
      </c>
      <c r="U253" s="84">
        <f t="shared" si="60"/>
        <v>3581312.7516000001</v>
      </c>
      <c r="V253" s="84">
        <v>67205636.927300006</v>
      </c>
      <c r="W253" s="85">
        <f t="shared" si="50"/>
        <v>187429753.22869998</v>
      </c>
    </row>
    <row r="254" spans="1:23" ht="24.9" customHeight="1" x14ac:dyDescent="0.25">
      <c r="A254" s="143"/>
      <c r="B254" s="145"/>
      <c r="C254" s="80">
        <v>13</v>
      </c>
      <c r="D254" s="84" t="s">
        <v>301</v>
      </c>
      <c r="E254" s="84">
        <v>145932913.86270002</v>
      </c>
      <c r="F254" s="84">
        <v>0</v>
      </c>
      <c r="G254" s="84">
        <v>4377987.4159000004</v>
      </c>
      <c r="H254" s="84">
        <f t="shared" si="62"/>
        <v>2188993.7079500002</v>
      </c>
      <c r="I254" s="84">
        <f t="shared" si="52"/>
        <v>2188993.7079500002</v>
      </c>
      <c r="J254" s="96">
        <v>79478174.228499994</v>
      </c>
      <c r="K254" s="85">
        <f t="shared" si="49"/>
        <v>227600081.79914999</v>
      </c>
      <c r="L254" s="79"/>
      <c r="M254" s="80"/>
      <c r="N254" s="141" t="s">
        <v>918</v>
      </c>
      <c r="O254" s="142"/>
      <c r="P254" s="87"/>
      <c r="Q254" s="87">
        <f t="shared" ref="Q254:R254" si="63">SUM(Q224:Q253)</f>
        <v>3402038023.8513999</v>
      </c>
      <c r="R254" s="87">
        <f t="shared" si="63"/>
        <v>-82028645.100000039</v>
      </c>
      <c r="S254" s="87">
        <f>SUM(S224:S253)</f>
        <v>102061140.71569999</v>
      </c>
      <c r="T254" s="87">
        <f t="shared" ref="T254" si="64">SUM(T224:T253)</f>
        <v>0</v>
      </c>
      <c r="U254" s="87">
        <f t="shared" si="60"/>
        <v>102061140.71569999</v>
      </c>
      <c r="V254" s="87">
        <f>SUM(V224:V253)</f>
        <v>1830454770.6763999</v>
      </c>
      <c r="W254" s="87">
        <f>SUM(W224:W253)</f>
        <v>5252525290.1435003</v>
      </c>
    </row>
    <row r="255" spans="1:23" ht="24.9" customHeight="1" x14ac:dyDescent="0.25">
      <c r="A255" s="143"/>
      <c r="B255" s="145"/>
      <c r="C255" s="80">
        <v>14</v>
      </c>
      <c r="D255" s="84" t="s">
        <v>302</v>
      </c>
      <c r="E255" s="84">
        <v>139172602.491</v>
      </c>
      <c r="F255" s="84">
        <v>0</v>
      </c>
      <c r="G255" s="84">
        <v>4175178.0747000002</v>
      </c>
      <c r="H255" s="84">
        <f t="shared" si="62"/>
        <v>2087589.0373500001</v>
      </c>
      <c r="I255" s="84">
        <f t="shared" si="52"/>
        <v>2087589.0373500001</v>
      </c>
      <c r="J255" s="96">
        <v>75280832.613600001</v>
      </c>
      <c r="K255" s="85">
        <f t="shared" si="49"/>
        <v>216541024.14195001</v>
      </c>
      <c r="L255" s="79"/>
      <c r="M255" s="144">
        <v>30</v>
      </c>
      <c r="N255" s="86">
        <v>1</v>
      </c>
      <c r="O255" s="144" t="s">
        <v>60</v>
      </c>
      <c r="P255" s="84" t="s">
        <v>661</v>
      </c>
      <c r="Q255" s="84">
        <v>117489752.3316</v>
      </c>
      <c r="R255" s="84">
        <f>-2536017.62</f>
        <v>-2536017.62</v>
      </c>
      <c r="S255" s="84">
        <v>3524692.5699</v>
      </c>
      <c r="T255" s="84">
        <v>0</v>
      </c>
      <c r="U255" s="84">
        <f t="shared" si="60"/>
        <v>3524692.5699</v>
      </c>
      <c r="V255" s="84">
        <v>91114378.773100004</v>
      </c>
      <c r="W255" s="85">
        <f t="shared" si="50"/>
        <v>209592806.0546</v>
      </c>
    </row>
    <row r="256" spans="1:23" ht="24.9" customHeight="1" x14ac:dyDescent="0.25">
      <c r="A256" s="143"/>
      <c r="B256" s="145"/>
      <c r="C256" s="80">
        <v>15</v>
      </c>
      <c r="D256" s="84" t="s">
        <v>303</v>
      </c>
      <c r="E256" s="84">
        <v>151895444.47319999</v>
      </c>
      <c r="F256" s="84">
        <v>0</v>
      </c>
      <c r="G256" s="84">
        <v>4556863.3342000004</v>
      </c>
      <c r="H256" s="84">
        <f t="shared" si="62"/>
        <v>2278431.6671000002</v>
      </c>
      <c r="I256" s="84">
        <f t="shared" si="52"/>
        <v>2278431.6671000002</v>
      </c>
      <c r="J256" s="96">
        <v>72591992.427699998</v>
      </c>
      <c r="K256" s="85">
        <f t="shared" si="49"/>
        <v>226765868.56799996</v>
      </c>
      <c r="L256" s="79"/>
      <c r="M256" s="145"/>
      <c r="N256" s="86">
        <v>2</v>
      </c>
      <c r="O256" s="145"/>
      <c r="P256" s="84" t="s">
        <v>662</v>
      </c>
      <c r="Q256" s="84">
        <v>136440651.94749999</v>
      </c>
      <c r="R256" s="84">
        <f t="shared" ref="R256:R287" si="65">-2536017.62</f>
        <v>-2536017.62</v>
      </c>
      <c r="S256" s="84">
        <v>4093219.5584</v>
      </c>
      <c r="T256" s="84">
        <v>0</v>
      </c>
      <c r="U256" s="84">
        <f t="shared" si="60"/>
        <v>4093219.5584</v>
      </c>
      <c r="V256" s="84">
        <v>102337047.8145</v>
      </c>
      <c r="W256" s="85">
        <f t="shared" si="50"/>
        <v>240334901.70039999</v>
      </c>
    </row>
    <row r="257" spans="1:23" ht="24.9" customHeight="1" x14ac:dyDescent="0.25">
      <c r="A257" s="143"/>
      <c r="B257" s="145"/>
      <c r="C257" s="80">
        <v>16</v>
      </c>
      <c r="D257" s="84" t="s">
        <v>304</v>
      </c>
      <c r="E257" s="84">
        <v>133243858.61500001</v>
      </c>
      <c r="F257" s="84">
        <v>0</v>
      </c>
      <c r="G257" s="84">
        <v>3997315.7584000002</v>
      </c>
      <c r="H257" s="84">
        <f t="shared" si="62"/>
        <v>1998657.8792000001</v>
      </c>
      <c r="I257" s="84">
        <f t="shared" si="52"/>
        <v>1998657.8792000001</v>
      </c>
      <c r="J257" s="96">
        <v>75358765.7958</v>
      </c>
      <c r="K257" s="85">
        <f t="shared" si="49"/>
        <v>210601282.28999999</v>
      </c>
      <c r="L257" s="79"/>
      <c r="M257" s="145"/>
      <c r="N257" s="86">
        <v>3</v>
      </c>
      <c r="O257" s="145"/>
      <c r="P257" s="84" t="s">
        <v>663</v>
      </c>
      <c r="Q257" s="84">
        <v>135909798.11360002</v>
      </c>
      <c r="R257" s="84">
        <f t="shared" si="65"/>
        <v>-2536017.62</v>
      </c>
      <c r="S257" s="84">
        <v>4077293.9434000002</v>
      </c>
      <c r="T257" s="84">
        <v>0</v>
      </c>
      <c r="U257" s="84">
        <f t="shared" si="60"/>
        <v>4077293.9434000002</v>
      </c>
      <c r="V257" s="84">
        <v>96280214.654899999</v>
      </c>
      <c r="W257" s="85">
        <f t="shared" si="50"/>
        <v>233731289.09189999</v>
      </c>
    </row>
    <row r="258" spans="1:23" ht="24.9" customHeight="1" x14ac:dyDescent="0.25">
      <c r="A258" s="143"/>
      <c r="B258" s="145"/>
      <c r="C258" s="80">
        <v>17</v>
      </c>
      <c r="D258" s="84" t="s">
        <v>305</v>
      </c>
      <c r="E258" s="84">
        <v>109278056.8662</v>
      </c>
      <c r="F258" s="84">
        <v>0</v>
      </c>
      <c r="G258" s="84">
        <v>3278341.7059999998</v>
      </c>
      <c r="H258" s="84">
        <f t="shared" si="62"/>
        <v>1639170.8529999999</v>
      </c>
      <c r="I258" s="84">
        <f t="shared" si="52"/>
        <v>1639170.8529999999</v>
      </c>
      <c r="J258" s="96">
        <v>67071531.487099998</v>
      </c>
      <c r="K258" s="85">
        <f t="shared" si="49"/>
        <v>177988759.20629999</v>
      </c>
      <c r="L258" s="79"/>
      <c r="M258" s="145"/>
      <c r="N258" s="86">
        <v>4</v>
      </c>
      <c r="O258" s="145"/>
      <c r="P258" s="84" t="s">
        <v>839</v>
      </c>
      <c r="Q258" s="84">
        <v>145611358.14680001</v>
      </c>
      <c r="R258" s="84">
        <f t="shared" si="65"/>
        <v>-2536017.62</v>
      </c>
      <c r="S258" s="84">
        <v>4368340.7444000002</v>
      </c>
      <c r="T258" s="84">
        <v>0</v>
      </c>
      <c r="U258" s="84">
        <f t="shared" si="60"/>
        <v>4368340.7444000002</v>
      </c>
      <c r="V258" s="84">
        <v>87714834.492300004</v>
      </c>
      <c r="W258" s="85">
        <f t="shared" si="50"/>
        <v>235158515.76350001</v>
      </c>
    </row>
    <row r="259" spans="1:23" ht="24.9" customHeight="1" x14ac:dyDescent="0.25">
      <c r="A259" s="143"/>
      <c r="B259" s="146"/>
      <c r="C259" s="80">
        <v>18</v>
      </c>
      <c r="D259" s="84" t="s">
        <v>306</v>
      </c>
      <c r="E259" s="84">
        <v>135985517.12169999</v>
      </c>
      <c r="F259" s="84">
        <v>0</v>
      </c>
      <c r="G259" s="84">
        <v>4079565.5137</v>
      </c>
      <c r="H259" s="84">
        <f t="shared" si="62"/>
        <v>2039782.75685</v>
      </c>
      <c r="I259" s="84">
        <f t="shared" si="52"/>
        <v>2039782.75685</v>
      </c>
      <c r="J259" s="96">
        <v>70477473.267900005</v>
      </c>
      <c r="K259" s="85">
        <f t="shared" si="49"/>
        <v>208502773.14644998</v>
      </c>
      <c r="L259" s="79"/>
      <c r="M259" s="145"/>
      <c r="N259" s="86">
        <v>5</v>
      </c>
      <c r="O259" s="145"/>
      <c r="P259" s="84" t="s">
        <v>664</v>
      </c>
      <c r="Q259" s="84">
        <v>147737329.9276</v>
      </c>
      <c r="R259" s="84">
        <f t="shared" si="65"/>
        <v>-2536017.62</v>
      </c>
      <c r="S259" s="84">
        <v>4432119.8978000004</v>
      </c>
      <c r="T259" s="84">
        <v>0</v>
      </c>
      <c r="U259" s="84">
        <f t="shared" si="60"/>
        <v>4432119.8978000004</v>
      </c>
      <c r="V259" s="84">
        <v>112546003.89560001</v>
      </c>
      <c r="W259" s="85">
        <f t="shared" si="50"/>
        <v>262179436.10100001</v>
      </c>
    </row>
    <row r="260" spans="1:23" ht="24.9" customHeight="1" x14ac:dyDescent="0.25">
      <c r="A260" s="80"/>
      <c r="B260" s="140" t="s">
        <v>917</v>
      </c>
      <c r="C260" s="141"/>
      <c r="D260" s="87"/>
      <c r="E260" s="87">
        <f>SUM(E242:E259)</f>
        <v>2480143197.9502001</v>
      </c>
      <c r="F260" s="87">
        <f t="shared" ref="F260:I260" si="66">SUM(F242:F259)</f>
        <v>0</v>
      </c>
      <c r="G260" s="87">
        <f t="shared" si="66"/>
        <v>74404295.938499987</v>
      </c>
      <c r="H260" s="87">
        <f t="shared" si="66"/>
        <v>37202147.969249994</v>
      </c>
      <c r="I260" s="87">
        <f t="shared" si="66"/>
        <v>37202147.969249994</v>
      </c>
      <c r="J260" s="87">
        <f>SUM(J242:J259)</f>
        <v>1420345836.8491995</v>
      </c>
      <c r="K260" s="87">
        <f>SUM(K242:K259)</f>
        <v>3937691182.7686496</v>
      </c>
      <c r="L260" s="79"/>
      <c r="M260" s="145"/>
      <c r="N260" s="86">
        <v>6</v>
      </c>
      <c r="O260" s="145"/>
      <c r="P260" s="84" t="s">
        <v>665</v>
      </c>
      <c r="Q260" s="84">
        <v>151843903.01989999</v>
      </c>
      <c r="R260" s="84">
        <f t="shared" si="65"/>
        <v>-2536017.62</v>
      </c>
      <c r="S260" s="84">
        <v>4555317.0905999998</v>
      </c>
      <c r="T260" s="84">
        <v>0</v>
      </c>
      <c r="U260" s="84">
        <f t="shared" si="60"/>
        <v>4555317.0905999998</v>
      </c>
      <c r="V260" s="84">
        <v>116213225.39380001</v>
      </c>
      <c r="W260" s="85">
        <f t="shared" si="50"/>
        <v>270076427.88429999</v>
      </c>
    </row>
    <row r="261" spans="1:23" ht="24.9" customHeight="1" x14ac:dyDescent="0.25">
      <c r="A261" s="143">
        <v>13</v>
      </c>
      <c r="B261" s="144" t="s">
        <v>919</v>
      </c>
      <c r="C261" s="80">
        <v>1</v>
      </c>
      <c r="D261" s="84" t="s">
        <v>307</v>
      </c>
      <c r="E261" s="84">
        <v>159785876.1399</v>
      </c>
      <c r="F261" s="84">
        <v>0</v>
      </c>
      <c r="G261" s="84">
        <v>4793576.2841999996</v>
      </c>
      <c r="H261" s="84">
        <v>0</v>
      </c>
      <c r="I261" s="84">
        <f t="shared" si="52"/>
        <v>4793576.2841999996</v>
      </c>
      <c r="J261" s="96">
        <v>99189004.425500005</v>
      </c>
      <c r="K261" s="85">
        <f t="shared" si="49"/>
        <v>263768456.84960002</v>
      </c>
      <c r="L261" s="79"/>
      <c r="M261" s="145"/>
      <c r="N261" s="86">
        <v>7</v>
      </c>
      <c r="O261" s="145"/>
      <c r="P261" s="84" t="s">
        <v>666</v>
      </c>
      <c r="Q261" s="84">
        <v>164620100.9095</v>
      </c>
      <c r="R261" s="84">
        <f t="shared" si="65"/>
        <v>-2536017.62</v>
      </c>
      <c r="S261" s="84">
        <v>4938603.0273000002</v>
      </c>
      <c r="T261" s="84">
        <v>0</v>
      </c>
      <c r="U261" s="84">
        <f t="shared" si="60"/>
        <v>4938603.0273000002</v>
      </c>
      <c r="V261" s="84">
        <v>119645193.3679</v>
      </c>
      <c r="W261" s="85">
        <f t="shared" si="50"/>
        <v>286667879.68470001</v>
      </c>
    </row>
    <row r="262" spans="1:23" ht="24.9" customHeight="1" x14ac:dyDescent="0.25">
      <c r="A262" s="143"/>
      <c r="B262" s="145"/>
      <c r="C262" s="80">
        <v>2</v>
      </c>
      <c r="D262" s="84" t="s">
        <v>308</v>
      </c>
      <c r="E262" s="84">
        <v>121586254.44850001</v>
      </c>
      <c r="F262" s="84">
        <v>0</v>
      </c>
      <c r="G262" s="84">
        <v>3647587.6335</v>
      </c>
      <c r="H262" s="84">
        <v>0</v>
      </c>
      <c r="I262" s="84">
        <f t="shared" si="52"/>
        <v>3647587.6335</v>
      </c>
      <c r="J262" s="96">
        <v>75863137.701299995</v>
      </c>
      <c r="K262" s="85">
        <f t="shared" si="49"/>
        <v>201096979.78329998</v>
      </c>
      <c r="L262" s="79"/>
      <c r="M262" s="145"/>
      <c r="N262" s="86">
        <v>8</v>
      </c>
      <c r="O262" s="145"/>
      <c r="P262" s="84" t="s">
        <v>667</v>
      </c>
      <c r="Q262" s="84">
        <v>121154352.92160001</v>
      </c>
      <c r="R262" s="84">
        <f t="shared" si="65"/>
        <v>-2536017.62</v>
      </c>
      <c r="S262" s="84">
        <v>3634630.5876000002</v>
      </c>
      <c r="T262" s="84">
        <v>0</v>
      </c>
      <c r="U262" s="84">
        <f t="shared" si="60"/>
        <v>3634630.5876000002</v>
      </c>
      <c r="V262" s="84">
        <v>93827645.777199998</v>
      </c>
      <c r="W262" s="85">
        <f t="shared" si="50"/>
        <v>216080611.66640002</v>
      </c>
    </row>
    <row r="263" spans="1:23" ht="24.9" customHeight="1" x14ac:dyDescent="0.25">
      <c r="A263" s="143"/>
      <c r="B263" s="145"/>
      <c r="C263" s="80">
        <v>3</v>
      </c>
      <c r="D263" s="84" t="s">
        <v>309</v>
      </c>
      <c r="E263" s="84">
        <v>115930784.04359999</v>
      </c>
      <c r="F263" s="84">
        <v>0</v>
      </c>
      <c r="G263" s="84">
        <v>3477923.5213000001</v>
      </c>
      <c r="H263" s="84">
        <v>0</v>
      </c>
      <c r="I263" s="84">
        <f t="shared" si="52"/>
        <v>3477923.5213000001</v>
      </c>
      <c r="J263" s="96">
        <v>66957236.059500001</v>
      </c>
      <c r="K263" s="85">
        <f t="shared" si="49"/>
        <v>186365943.62439999</v>
      </c>
      <c r="L263" s="79"/>
      <c r="M263" s="145"/>
      <c r="N263" s="86">
        <v>9</v>
      </c>
      <c r="O263" s="145"/>
      <c r="P263" s="84" t="s">
        <v>668</v>
      </c>
      <c r="Q263" s="84">
        <v>143784648.44570002</v>
      </c>
      <c r="R263" s="84">
        <f t="shared" si="65"/>
        <v>-2536017.62</v>
      </c>
      <c r="S263" s="84">
        <v>4313539.4534</v>
      </c>
      <c r="T263" s="84">
        <v>0</v>
      </c>
      <c r="U263" s="84">
        <f t="shared" si="60"/>
        <v>4313539.4534</v>
      </c>
      <c r="V263" s="84">
        <v>110288413.3713</v>
      </c>
      <c r="W263" s="85">
        <f t="shared" si="50"/>
        <v>255850583.65039998</v>
      </c>
    </row>
    <row r="264" spans="1:23" ht="24.9" customHeight="1" x14ac:dyDescent="0.25">
      <c r="A264" s="143"/>
      <c r="B264" s="145"/>
      <c r="C264" s="80">
        <v>4</v>
      </c>
      <c r="D264" s="84" t="s">
        <v>310</v>
      </c>
      <c r="E264" s="84">
        <v>119704828.2536</v>
      </c>
      <c r="F264" s="84">
        <v>0</v>
      </c>
      <c r="G264" s="84">
        <v>3591144.8476</v>
      </c>
      <c r="H264" s="84">
        <v>0</v>
      </c>
      <c r="I264" s="84">
        <f t="shared" si="52"/>
        <v>3591144.8476</v>
      </c>
      <c r="J264" s="96">
        <v>74374555.761000007</v>
      </c>
      <c r="K264" s="85">
        <f t="shared" ref="K264:K327" si="67">E264+F264+G264-H264+J264</f>
        <v>197670528.86220002</v>
      </c>
      <c r="L264" s="79"/>
      <c r="M264" s="145"/>
      <c r="N264" s="86">
        <v>10</v>
      </c>
      <c r="O264" s="145"/>
      <c r="P264" s="84" t="s">
        <v>669</v>
      </c>
      <c r="Q264" s="84">
        <v>150535919.7112</v>
      </c>
      <c r="R264" s="84">
        <f t="shared" si="65"/>
        <v>-2536017.62</v>
      </c>
      <c r="S264" s="84">
        <v>4516077.5913000004</v>
      </c>
      <c r="T264" s="84">
        <v>0</v>
      </c>
      <c r="U264" s="84">
        <f t="shared" si="60"/>
        <v>4516077.5913000004</v>
      </c>
      <c r="V264" s="84">
        <v>112693146.3964</v>
      </c>
      <c r="W264" s="85">
        <f t="shared" ref="W264:W327" si="68">Q264+R264+S264-T264+V264</f>
        <v>265209126.07890001</v>
      </c>
    </row>
    <row r="265" spans="1:23" ht="24.9" customHeight="1" x14ac:dyDescent="0.25">
      <c r="A265" s="143"/>
      <c r="B265" s="145"/>
      <c r="C265" s="80">
        <v>5</v>
      </c>
      <c r="D265" s="84" t="s">
        <v>311</v>
      </c>
      <c r="E265" s="84">
        <v>126790740.1103</v>
      </c>
      <c r="F265" s="84">
        <v>0</v>
      </c>
      <c r="G265" s="84">
        <v>3803722.2033000002</v>
      </c>
      <c r="H265" s="84">
        <v>0</v>
      </c>
      <c r="I265" s="84">
        <f t="shared" si="52"/>
        <v>3803722.2033000002</v>
      </c>
      <c r="J265" s="96">
        <v>78347112.488199994</v>
      </c>
      <c r="K265" s="85">
        <f t="shared" si="67"/>
        <v>208941574.80180001</v>
      </c>
      <c r="L265" s="79"/>
      <c r="M265" s="145"/>
      <c r="N265" s="86">
        <v>11</v>
      </c>
      <c r="O265" s="145"/>
      <c r="P265" s="84" t="s">
        <v>817</v>
      </c>
      <c r="Q265" s="84">
        <v>108872964.51390001</v>
      </c>
      <c r="R265" s="84">
        <f t="shared" si="65"/>
        <v>-2536017.62</v>
      </c>
      <c r="S265" s="84">
        <v>3266188.9353999998</v>
      </c>
      <c r="T265" s="84">
        <v>0</v>
      </c>
      <c r="U265" s="84">
        <f t="shared" si="60"/>
        <v>3266188.9353999998</v>
      </c>
      <c r="V265" s="84">
        <v>86578842.042600006</v>
      </c>
      <c r="W265" s="85">
        <f t="shared" si="68"/>
        <v>196181977.87190002</v>
      </c>
    </row>
    <row r="266" spans="1:23" ht="24.9" customHeight="1" x14ac:dyDescent="0.25">
      <c r="A266" s="143"/>
      <c r="B266" s="145"/>
      <c r="C266" s="80">
        <v>6</v>
      </c>
      <c r="D266" s="84" t="s">
        <v>312</v>
      </c>
      <c r="E266" s="84">
        <v>129251528.33070001</v>
      </c>
      <c r="F266" s="84">
        <v>0</v>
      </c>
      <c r="G266" s="84">
        <v>3877545.8498999998</v>
      </c>
      <c r="H266" s="84">
        <v>0</v>
      </c>
      <c r="I266" s="84">
        <f t="shared" ref="I266:I329" si="69">G266-H266</f>
        <v>3877545.8498999998</v>
      </c>
      <c r="J266" s="96">
        <v>80472100.284500003</v>
      </c>
      <c r="K266" s="85">
        <f t="shared" si="67"/>
        <v>213601174.46510002</v>
      </c>
      <c r="L266" s="79"/>
      <c r="M266" s="145"/>
      <c r="N266" s="86">
        <v>12</v>
      </c>
      <c r="O266" s="145"/>
      <c r="P266" s="84" t="s">
        <v>670</v>
      </c>
      <c r="Q266" s="84">
        <v>113541480.1074</v>
      </c>
      <c r="R266" s="84">
        <f t="shared" si="65"/>
        <v>-2536017.62</v>
      </c>
      <c r="S266" s="84">
        <v>3406244.4032000001</v>
      </c>
      <c r="T266" s="84">
        <v>0</v>
      </c>
      <c r="U266" s="84">
        <f t="shared" si="60"/>
        <v>3406244.4032000001</v>
      </c>
      <c r="V266" s="84">
        <v>86304476.529699996</v>
      </c>
      <c r="W266" s="85">
        <f t="shared" si="68"/>
        <v>200716183.42030001</v>
      </c>
    </row>
    <row r="267" spans="1:23" ht="24.9" customHeight="1" x14ac:dyDescent="0.25">
      <c r="A267" s="143"/>
      <c r="B267" s="145"/>
      <c r="C267" s="80">
        <v>7</v>
      </c>
      <c r="D267" s="84" t="s">
        <v>313</v>
      </c>
      <c r="E267" s="84">
        <v>106504061.9376</v>
      </c>
      <c r="F267" s="84">
        <v>0</v>
      </c>
      <c r="G267" s="84">
        <v>3195121.8580999998</v>
      </c>
      <c r="H267" s="84">
        <v>0</v>
      </c>
      <c r="I267" s="84">
        <f t="shared" si="69"/>
        <v>3195121.8580999998</v>
      </c>
      <c r="J267" s="96">
        <v>67966732.485699996</v>
      </c>
      <c r="K267" s="85">
        <f t="shared" si="67"/>
        <v>177665916.2814</v>
      </c>
      <c r="L267" s="79"/>
      <c r="M267" s="145"/>
      <c r="N267" s="86">
        <v>13</v>
      </c>
      <c r="O267" s="145"/>
      <c r="P267" s="84" t="s">
        <v>840</v>
      </c>
      <c r="Q267" s="84">
        <v>111305074.4505</v>
      </c>
      <c r="R267" s="84">
        <f t="shared" si="65"/>
        <v>-2536017.62</v>
      </c>
      <c r="S267" s="84">
        <v>3339152.2335000001</v>
      </c>
      <c r="T267" s="84">
        <v>0</v>
      </c>
      <c r="U267" s="84">
        <f t="shared" si="60"/>
        <v>3339152.2335000001</v>
      </c>
      <c r="V267" s="84">
        <v>86619844.201900005</v>
      </c>
      <c r="W267" s="85">
        <f t="shared" si="68"/>
        <v>198728053.26590002</v>
      </c>
    </row>
    <row r="268" spans="1:23" ht="24.9" customHeight="1" x14ac:dyDescent="0.25">
      <c r="A268" s="143"/>
      <c r="B268" s="145"/>
      <c r="C268" s="80">
        <v>8</v>
      </c>
      <c r="D268" s="84" t="s">
        <v>314</v>
      </c>
      <c r="E268" s="84">
        <v>131204484.38489999</v>
      </c>
      <c r="F268" s="84">
        <v>0</v>
      </c>
      <c r="G268" s="84">
        <v>3936134.5315</v>
      </c>
      <c r="H268" s="84">
        <v>0</v>
      </c>
      <c r="I268" s="84">
        <f t="shared" si="69"/>
        <v>3936134.5315</v>
      </c>
      <c r="J268" s="96">
        <v>77451026.289900005</v>
      </c>
      <c r="K268" s="85">
        <f t="shared" si="67"/>
        <v>212591645.20629999</v>
      </c>
      <c r="L268" s="79"/>
      <c r="M268" s="145"/>
      <c r="N268" s="86">
        <v>14</v>
      </c>
      <c r="O268" s="145"/>
      <c r="P268" s="84" t="s">
        <v>671</v>
      </c>
      <c r="Q268" s="84">
        <v>165317415.66049999</v>
      </c>
      <c r="R268" s="84">
        <f t="shared" si="65"/>
        <v>-2536017.62</v>
      </c>
      <c r="S268" s="84">
        <v>4959522.4698000001</v>
      </c>
      <c r="T268" s="84">
        <v>0</v>
      </c>
      <c r="U268" s="84">
        <f t="shared" si="60"/>
        <v>4959522.4698000001</v>
      </c>
      <c r="V268" s="84">
        <v>112026788.6085</v>
      </c>
      <c r="W268" s="85">
        <f t="shared" si="68"/>
        <v>279767709.11879998</v>
      </c>
    </row>
    <row r="269" spans="1:23" ht="24.9" customHeight="1" x14ac:dyDescent="0.25">
      <c r="A269" s="143"/>
      <c r="B269" s="145"/>
      <c r="C269" s="80">
        <v>9</v>
      </c>
      <c r="D269" s="84" t="s">
        <v>315</v>
      </c>
      <c r="E269" s="84">
        <v>140383583.17359999</v>
      </c>
      <c r="F269" s="84">
        <v>0</v>
      </c>
      <c r="G269" s="84">
        <v>4211507.4951999998</v>
      </c>
      <c r="H269" s="84">
        <v>0</v>
      </c>
      <c r="I269" s="84">
        <f t="shared" si="69"/>
        <v>4211507.4951999998</v>
      </c>
      <c r="J269" s="96">
        <v>86507996.171200007</v>
      </c>
      <c r="K269" s="85">
        <f t="shared" si="67"/>
        <v>231103086.84</v>
      </c>
      <c r="L269" s="79"/>
      <c r="M269" s="145"/>
      <c r="N269" s="86">
        <v>15</v>
      </c>
      <c r="O269" s="145"/>
      <c r="P269" s="84" t="s">
        <v>841</v>
      </c>
      <c r="Q269" s="84">
        <v>112731033.0633</v>
      </c>
      <c r="R269" s="84">
        <f t="shared" si="65"/>
        <v>-2536017.62</v>
      </c>
      <c r="S269" s="84">
        <v>3381930.9918999998</v>
      </c>
      <c r="T269" s="84">
        <v>0</v>
      </c>
      <c r="U269" s="84">
        <f t="shared" si="60"/>
        <v>3381930.9918999998</v>
      </c>
      <c r="V269" s="84">
        <v>88795721.202999994</v>
      </c>
      <c r="W269" s="85">
        <f t="shared" si="68"/>
        <v>202372667.63819999</v>
      </c>
    </row>
    <row r="270" spans="1:23" ht="24.9" customHeight="1" x14ac:dyDescent="0.25">
      <c r="A270" s="143"/>
      <c r="B270" s="145"/>
      <c r="C270" s="80">
        <v>10</v>
      </c>
      <c r="D270" s="84" t="s">
        <v>316</v>
      </c>
      <c r="E270" s="84">
        <v>122585696.5538</v>
      </c>
      <c r="F270" s="84">
        <v>0</v>
      </c>
      <c r="G270" s="84">
        <v>3677570.8966000001</v>
      </c>
      <c r="H270" s="84">
        <v>0</v>
      </c>
      <c r="I270" s="84">
        <f t="shared" si="69"/>
        <v>3677570.8966000001</v>
      </c>
      <c r="J270" s="96">
        <v>75741294.405100003</v>
      </c>
      <c r="K270" s="85">
        <f t="shared" si="67"/>
        <v>202004561.85549998</v>
      </c>
      <c r="L270" s="79"/>
      <c r="M270" s="145"/>
      <c r="N270" s="86">
        <v>16</v>
      </c>
      <c r="O270" s="145"/>
      <c r="P270" s="84" t="s">
        <v>672</v>
      </c>
      <c r="Q270" s="84">
        <v>118295217.9542</v>
      </c>
      <c r="R270" s="84">
        <f t="shared" si="65"/>
        <v>-2536017.62</v>
      </c>
      <c r="S270" s="84">
        <v>3548856.5386000001</v>
      </c>
      <c r="T270" s="84">
        <v>0</v>
      </c>
      <c r="U270" s="84">
        <f t="shared" si="60"/>
        <v>3548856.5386000001</v>
      </c>
      <c r="V270" s="84">
        <v>89424857.172499999</v>
      </c>
      <c r="W270" s="85">
        <f t="shared" si="68"/>
        <v>208732914.04530001</v>
      </c>
    </row>
    <row r="271" spans="1:23" ht="24.9" customHeight="1" x14ac:dyDescent="0.25">
      <c r="A271" s="143"/>
      <c r="B271" s="145"/>
      <c r="C271" s="80">
        <v>11</v>
      </c>
      <c r="D271" s="84" t="s">
        <v>317</v>
      </c>
      <c r="E271" s="84">
        <v>131370786.06539999</v>
      </c>
      <c r="F271" s="84">
        <v>0</v>
      </c>
      <c r="G271" s="84">
        <v>3941123.5819999999</v>
      </c>
      <c r="H271" s="84">
        <v>0</v>
      </c>
      <c r="I271" s="84">
        <f t="shared" si="69"/>
        <v>3941123.5819999999</v>
      </c>
      <c r="J271" s="96">
        <v>78806423.911300004</v>
      </c>
      <c r="K271" s="85">
        <f t="shared" si="67"/>
        <v>214118333.5587</v>
      </c>
      <c r="L271" s="79"/>
      <c r="M271" s="145"/>
      <c r="N271" s="86">
        <v>17</v>
      </c>
      <c r="O271" s="145"/>
      <c r="P271" s="84" t="s">
        <v>673</v>
      </c>
      <c r="Q271" s="84">
        <v>154554697.4411</v>
      </c>
      <c r="R271" s="84">
        <f t="shared" si="65"/>
        <v>-2536017.62</v>
      </c>
      <c r="S271" s="84">
        <v>4636640.9232000001</v>
      </c>
      <c r="T271" s="84">
        <v>0</v>
      </c>
      <c r="U271" s="84">
        <f t="shared" si="60"/>
        <v>4636640.9232000001</v>
      </c>
      <c r="V271" s="84">
        <v>108962386.09100001</v>
      </c>
      <c r="W271" s="85">
        <f t="shared" si="68"/>
        <v>265617706.83530003</v>
      </c>
    </row>
    <row r="272" spans="1:23" ht="24.9" customHeight="1" x14ac:dyDescent="0.25">
      <c r="A272" s="143"/>
      <c r="B272" s="145"/>
      <c r="C272" s="80">
        <v>12</v>
      </c>
      <c r="D272" s="84" t="s">
        <v>318</v>
      </c>
      <c r="E272" s="84">
        <v>92190800.492300004</v>
      </c>
      <c r="F272" s="84">
        <v>0</v>
      </c>
      <c r="G272" s="84">
        <v>2765724.0148</v>
      </c>
      <c r="H272" s="84">
        <v>0</v>
      </c>
      <c r="I272" s="84">
        <f t="shared" si="69"/>
        <v>2765724.0148</v>
      </c>
      <c r="J272" s="96">
        <v>60645375.2848</v>
      </c>
      <c r="K272" s="85">
        <f t="shared" si="67"/>
        <v>155601899.79190001</v>
      </c>
      <c r="L272" s="79"/>
      <c r="M272" s="145"/>
      <c r="N272" s="86">
        <v>18</v>
      </c>
      <c r="O272" s="145"/>
      <c r="P272" s="84" t="s">
        <v>674</v>
      </c>
      <c r="Q272" s="84">
        <v>133639611.70720001</v>
      </c>
      <c r="R272" s="84">
        <f t="shared" si="65"/>
        <v>-2536017.62</v>
      </c>
      <c r="S272" s="84">
        <v>4009188.3511999999</v>
      </c>
      <c r="T272" s="84">
        <v>0</v>
      </c>
      <c r="U272" s="84">
        <f t="shared" si="60"/>
        <v>4009188.3511999999</v>
      </c>
      <c r="V272" s="84">
        <v>90311637.916199997</v>
      </c>
      <c r="W272" s="85">
        <f t="shared" si="68"/>
        <v>225424420.35460001</v>
      </c>
    </row>
    <row r="273" spans="1:23" ht="24.9" customHeight="1" x14ac:dyDescent="0.25">
      <c r="A273" s="143"/>
      <c r="B273" s="145"/>
      <c r="C273" s="80">
        <v>13</v>
      </c>
      <c r="D273" s="84" t="s">
        <v>319</v>
      </c>
      <c r="E273" s="84">
        <v>116845618.6426</v>
      </c>
      <c r="F273" s="84">
        <v>0</v>
      </c>
      <c r="G273" s="84">
        <v>3505368.5592999998</v>
      </c>
      <c r="H273" s="84">
        <v>0</v>
      </c>
      <c r="I273" s="84">
        <f t="shared" si="69"/>
        <v>3505368.5592999998</v>
      </c>
      <c r="J273" s="96">
        <v>73094183.367300004</v>
      </c>
      <c r="K273" s="85">
        <f t="shared" si="67"/>
        <v>193445170.56920001</v>
      </c>
      <c r="L273" s="79"/>
      <c r="M273" s="145"/>
      <c r="N273" s="86">
        <v>19</v>
      </c>
      <c r="O273" s="145"/>
      <c r="P273" s="84" t="s">
        <v>675</v>
      </c>
      <c r="Q273" s="84">
        <v>122683117.4946</v>
      </c>
      <c r="R273" s="84">
        <f t="shared" si="65"/>
        <v>-2536017.62</v>
      </c>
      <c r="S273" s="84">
        <v>3680493.5247999998</v>
      </c>
      <c r="T273" s="84">
        <v>0</v>
      </c>
      <c r="U273" s="84">
        <f t="shared" si="60"/>
        <v>3680493.5247999998</v>
      </c>
      <c r="V273" s="84">
        <v>86578987.440300003</v>
      </c>
      <c r="W273" s="85">
        <f t="shared" si="68"/>
        <v>210406580.83969998</v>
      </c>
    </row>
    <row r="274" spans="1:23" ht="24.9" customHeight="1" x14ac:dyDescent="0.25">
      <c r="A274" s="143"/>
      <c r="B274" s="145"/>
      <c r="C274" s="80">
        <v>14</v>
      </c>
      <c r="D274" s="84" t="s">
        <v>320</v>
      </c>
      <c r="E274" s="84">
        <v>114022294.30949999</v>
      </c>
      <c r="F274" s="84">
        <v>0</v>
      </c>
      <c r="G274" s="84">
        <v>3420668.8292999999</v>
      </c>
      <c r="H274" s="84">
        <v>0</v>
      </c>
      <c r="I274" s="84">
        <f t="shared" si="69"/>
        <v>3420668.8292999999</v>
      </c>
      <c r="J274" s="96">
        <v>70855785.343099996</v>
      </c>
      <c r="K274" s="85">
        <f t="shared" si="67"/>
        <v>188298748.48189998</v>
      </c>
      <c r="L274" s="79"/>
      <c r="M274" s="145"/>
      <c r="N274" s="86">
        <v>20</v>
      </c>
      <c r="O274" s="145"/>
      <c r="P274" s="84" t="s">
        <v>842</v>
      </c>
      <c r="Q274" s="84">
        <v>110775859.61129999</v>
      </c>
      <c r="R274" s="84">
        <f t="shared" si="65"/>
        <v>-2536017.62</v>
      </c>
      <c r="S274" s="84">
        <v>3323275.7883000001</v>
      </c>
      <c r="T274" s="84">
        <v>0</v>
      </c>
      <c r="U274" s="84">
        <f t="shared" si="60"/>
        <v>3323275.7883000001</v>
      </c>
      <c r="V274" s="84">
        <v>83493502.252200007</v>
      </c>
      <c r="W274" s="85">
        <f t="shared" si="68"/>
        <v>195056620.0318</v>
      </c>
    </row>
    <row r="275" spans="1:23" ht="24.9" customHeight="1" x14ac:dyDescent="0.25">
      <c r="A275" s="143"/>
      <c r="B275" s="145"/>
      <c r="C275" s="80">
        <v>15</v>
      </c>
      <c r="D275" s="84" t="s">
        <v>321</v>
      </c>
      <c r="E275" s="84">
        <v>122290448.69219999</v>
      </c>
      <c r="F275" s="84">
        <v>0</v>
      </c>
      <c r="G275" s="84">
        <v>3668713.4608</v>
      </c>
      <c r="H275" s="84">
        <v>0</v>
      </c>
      <c r="I275" s="84">
        <f t="shared" si="69"/>
        <v>3668713.4608</v>
      </c>
      <c r="J275" s="96">
        <v>75616397.756699994</v>
      </c>
      <c r="K275" s="85">
        <f t="shared" si="67"/>
        <v>201575559.90969998</v>
      </c>
      <c r="L275" s="79"/>
      <c r="M275" s="145"/>
      <c r="N275" s="86">
        <v>21</v>
      </c>
      <c r="O275" s="145"/>
      <c r="P275" s="84" t="s">
        <v>676</v>
      </c>
      <c r="Q275" s="84">
        <v>136807534.2006</v>
      </c>
      <c r="R275" s="84">
        <f t="shared" si="65"/>
        <v>-2536017.62</v>
      </c>
      <c r="S275" s="84">
        <v>4104226.0260000001</v>
      </c>
      <c r="T275" s="84">
        <v>0</v>
      </c>
      <c r="U275" s="84">
        <f t="shared" si="60"/>
        <v>4104226.0260000001</v>
      </c>
      <c r="V275" s="84">
        <v>100830436.55589999</v>
      </c>
      <c r="W275" s="85">
        <f t="shared" si="68"/>
        <v>239206179.16249996</v>
      </c>
    </row>
    <row r="276" spans="1:23" ht="24.9" customHeight="1" x14ac:dyDescent="0.25">
      <c r="A276" s="143"/>
      <c r="B276" s="146"/>
      <c r="C276" s="80">
        <v>16</v>
      </c>
      <c r="D276" s="84" t="s">
        <v>322</v>
      </c>
      <c r="E276" s="84">
        <v>118875854.3735</v>
      </c>
      <c r="F276" s="84">
        <v>0</v>
      </c>
      <c r="G276" s="84">
        <v>3566275.6312000002</v>
      </c>
      <c r="H276" s="84">
        <v>0</v>
      </c>
      <c r="I276" s="84">
        <f t="shared" si="69"/>
        <v>3566275.6312000002</v>
      </c>
      <c r="J276" s="96">
        <v>73830041.269199997</v>
      </c>
      <c r="K276" s="85">
        <f t="shared" si="67"/>
        <v>196272171.2739</v>
      </c>
      <c r="L276" s="79"/>
      <c r="M276" s="145"/>
      <c r="N276" s="86">
        <v>22</v>
      </c>
      <c r="O276" s="145"/>
      <c r="P276" s="84" t="s">
        <v>843</v>
      </c>
      <c r="Q276" s="84">
        <v>126719979.87289999</v>
      </c>
      <c r="R276" s="84">
        <f t="shared" si="65"/>
        <v>-2536017.62</v>
      </c>
      <c r="S276" s="84">
        <v>3801599.3961999998</v>
      </c>
      <c r="T276" s="84">
        <v>0</v>
      </c>
      <c r="U276" s="84">
        <f t="shared" si="60"/>
        <v>3801599.3961999998</v>
      </c>
      <c r="V276" s="84">
        <v>93118541.0572</v>
      </c>
      <c r="W276" s="85">
        <f t="shared" si="68"/>
        <v>221104102.70629999</v>
      </c>
    </row>
    <row r="277" spans="1:23" ht="24.9" customHeight="1" x14ac:dyDescent="0.25">
      <c r="A277" s="80"/>
      <c r="B277" s="140" t="s">
        <v>920</v>
      </c>
      <c r="C277" s="141"/>
      <c r="D277" s="87"/>
      <c r="E277" s="87">
        <f>SUM(E261:E276)</f>
        <v>1969323639.9520001</v>
      </c>
      <c r="F277" s="87">
        <f t="shared" ref="F277:H277" si="70">SUM(F261:F276)</f>
        <v>0</v>
      </c>
      <c r="G277" s="87">
        <f t="shared" si="70"/>
        <v>59079709.198600002</v>
      </c>
      <c r="H277" s="87">
        <f t="shared" si="70"/>
        <v>0</v>
      </c>
      <c r="I277" s="87">
        <f t="shared" si="69"/>
        <v>59079709.198600002</v>
      </c>
      <c r="J277" s="87">
        <f>SUM(J261:J276)</f>
        <v>1215718403.0043001</v>
      </c>
      <c r="K277" s="87">
        <f>SUM(K261:K276)</f>
        <v>3244121752.1549001</v>
      </c>
      <c r="L277" s="79"/>
      <c r="M277" s="145"/>
      <c r="N277" s="86">
        <v>23</v>
      </c>
      <c r="O277" s="145"/>
      <c r="P277" s="84" t="s">
        <v>844</v>
      </c>
      <c r="Q277" s="84">
        <v>131187012.89880002</v>
      </c>
      <c r="R277" s="84">
        <f t="shared" si="65"/>
        <v>-2536017.62</v>
      </c>
      <c r="S277" s="84">
        <v>3935610.3870000001</v>
      </c>
      <c r="T277" s="84">
        <v>0</v>
      </c>
      <c r="U277" s="84">
        <f t="shared" si="60"/>
        <v>3935610.3870000001</v>
      </c>
      <c r="V277" s="84">
        <v>100499365.92900001</v>
      </c>
      <c r="W277" s="85">
        <f t="shared" si="68"/>
        <v>233085971.5948</v>
      </c>
    </row>
    <row r="278" spans="1:23" ht="24.9" customHeight="1" x14ac:dyDescent="0.25">
      <c r="A278" s="143">
        <v>14</v>
      </c>
      <c r="B278" s="144" t="s">
        <v>44</v>
      </c>
      <c r="C278" s="80">
        <v>1</v>
      </c>
      <c r="D278" s="84" t="s">
        <v>323</v>
      </c>
      <c r="E278" s="84">
        <v>148912478.9499</v>
      </c>
      <c r="F278" s="84">
        <v>0</v>
      </c>
      <c r="G278" s="84">
        <v>4467374.3684999999</v>
      </c>
      <c r="H278" s="84">
        <v>0</v>
      </c>
      <c r="I278" s="84">
        <f t="shared" si="69"/>
        <v>4467374.3684999999</v>
      </c>
      <c r="J278" s="96">
        <v>81404459.283099994</v>
      </c>
      <c r="K278" s="85">
        <f t="shared" si="67"/>
        <v>234784312.60149997</v>
      </c>
      <c r="L278" s="79"/>
      <c r="M278" s="145"/>
      <c r="N278" s="86">
        <v>24</v>
      </c>
      <c r="O278" s="145"/>
      <c r="P278" s="84" t="s">
        <v>845</v>
      </c>
      <c r="Q278" s="84">
        <v>112305650.2322</v>
      </c>
      <c r="R278" s="84">
        <f t="shared" si="65"/>
        <v>-2536017.62</v>
      </c>
      <c r="S278" s="84">
        <v>3369169.5070000002</v>
      </c>
      <c r="T278" s="84">
        <v>0</v>
      </c>
      <c r="U278" s="84">
        <f t="shared" si="60"/>
        <v>3369169.5070000002</v>
      </c>
      <c r="V278" s="84">
        <v>86264201.358999997</v>
      </c>
      <c r="W278" s="85">
        <f t="shared" si="68"/>
        <v>199403003.47819999</v>
      </c>
    </row>
    <row r="279" spans="1:23" ht="24.9" customHeight="1" x14ac:dyDescent="0.25">
      <c r="A279" s="143"/>
      <c r="B279" s="145"/>
      <c r="C279" s="80">
        <v>2</v>
      </c>
      <c r="D279" s="84" t="s">
        <v>324</v>
      </c>
      <c r="E279" s="84">
        <v>125469465.4237</v>
      </c>
      <c r="F279" s="84">
        <v>0</v>
      </c>
      <c r="G279" s="84">
        <v>3764083.9627</v>
      </c>
      <c r="H279" s="84">
        <v>0</v>
      </c>
      <c r="I279" s="84">
        <f t="shared" si="69"/>
        <v>3764083.9627</v>
      </c>
      <c r="J279" s="96">
        <v>72039246.2183</v>
      </c>
      <c r="K279" s="85">
        <f t="shared" si="67"/>
        <v>201272795.6047</v>
      </c>
      <c r="L279" s="79"/>
      <c r="M279" s="145"/>
      <c r="N279" s="86">
        <v>25</v>
      </c>
      <c r="O279" s="145"/>
      <c r="P279" s="84" t="s">
        <v>677</v>
      </c>
      <c r="Q279" s="84">
        <v>102770730.66</v>
      </c>
      <c r="R279" s="84">
        <f t="shared" si="65"/>
        <v>-2536017.62</v>
      </c>
      <c r="S279" s="84">
        <v>3083121.9197999998</v>
      </c>
      <c r="T279" s="84">
        <v>0</v>
      </c>
      <c r="U279" s="84">
        <f t="shared" si="60"/>
        <v>3083121.9197999998</v>
      </c>
      <c r="V279" s="84">
        <v>81083534.908899993</v>
      </c>
      <c r="W279" s="85">
        <f t="shared" si="68"/>
        <v>184401369.86869997</v>
      </c>
    </row>
    <row r="280" spans="1:23" ht="24.9" customHeight="1" x14ac:dyDescent="0.25">
      <c r="A280" s="143"/>
      <c r="B280" s="145"/>
      <c r="C280" s="80">
        <v>3</v>
      </c>
      <c r="D280" s="84" t="s">
        <v>325</v>
      </c>
      <c r="E280" s="84">
        <v>169836219.86089998</v>
      </c>
      <c r="F280" s="84">
        <v>0</v>
      </c>
      <c r="G280" s="84">
        <v>5095086.5958000002</v>
      </c>
      <c r="H280" s="84">
        <v>0</v>
      </c>
      <c r="I280" s="84">
        <f t="shared" si="69"/>
        <v>5095086.5958000002</v>
      </c>
      <c r="J280" s="96">
        <v>93175132.3618</v>
      </c>
      <c r="K280" s="85">
        <f t="shared" si="67"/>
        <v>268106438.81849998</v>
      </c>
      <c r="L280" s="79"/>
      <c r="M280" s="145"/>
      <c r="N280" s="86">
        <v>26</v>
      </c>
      <c r="O280" s="145"/>
      <c r="P280" s="84" t="s">
        <v>678</v>
      </c>
      <c r="Q280" s="84">
        <v>136228457.09629998</v>
      </c>
      <c r="R280" s="84">
        <f t="shared" si="65"/>
        <v>-2536017.62</v>
      </c>
      <c r="S280" s="84">
        <v>4086853.7129000002</v>
      </c>
      <c r="T280" s="84">
        <v>0</v>
      </c>
      <c r="U280" s="84">
        <f t="shared" si="60"/>
        <v>4086853.7129000002</v>
      </c>
      <c r="V280" s="84">
        <v>101081683.83</v>
      </c>
      <c r="W280" s="85">
        <f t="shared" si="68"/>
        <v>238860977.01919997</v>
      </c>
    </row>
    <row r="281" spans="1:23" ht="24.9" customHeight="1" x14ac:dyDescent="0.25">
      <c r="A281" s="143"/>
      <c r="B281" s="145"/>
      <c r="C281" s="80">
        <v>4</v>
      </c>
      <c r="D281" s="84" t="s">
        <v>326</v>
      </c>
      <c r="E281" s="84">
        <v>159652285.46829998</v>
      </c>
      <c r="F281" s="84">
        <v>0</v>
      </c>
      <c r="G281" s="84">
        <v>4789568.5640000002</v>
      </c>
      <c r="H281" s="84">
        <v>0</v>
      </c>
      <c r="I281" s="84">
        <f t="shared" si="69"/>
        <v>4789568.5640000002</v>
      </c>
      <c r="J281" s="96">
        <v>88197150.344699994</v>
      </c>
      <c r="K281" s="85">
        <f t="shared" si="67"/>
        <v>252639004.37699997</v>
      </c>
      <c r="L281" s="79"/>
      <c r="M281" s="145"/>
      <c r="N281" s="86">
        <v>27</v>
      </c>
      <c r="O281" s="145"/>
      <c r="P281" s="84" t="s">
        <v>846</v>
      </c>
      <c r="Q281" s="84">
        <v>148424711.55679998</v>
      </c>
      <c r="R281" s="84">
        <f t="shared" si="65"/>
        <v>-2536017.62</v>
      </c>
      <c r="S281" s="84">
        <v>4452741.3466999996</v>
      </c>
      <c r="T281" s="84">
        <v>0</v>
      </c>
      <c r="U281" s="84">
        <f t="shared" si="60"/>
        <v>4452741.3466999996</v>
      </c>
      <c r="V281" s="84">
        <v>110144905.8136</v>
      </c>
      <c r="W281" s="85">
        <f t="shared" si="68"/>
        <v>260486341.09709999</v>
      </c>
    </row>
    <row r="282" spans="1:23" ht="24.9" customHeight="1" x14ac:dyDescent="0.25">
      <c r="A282" s="143"/>
      <c r="B282" s="145"/>
      <c r="C282" s="80">
        <v>5</v>
      </c>
      <c r="D282" s="84" t="s">
        <v>327</v>
      </c>
      <c r="E282" s="84">
        <v>154365374.05939999</v>
      </c>
      <c r="F282" s="84">
        <v>0</v>
      </c>
      <c r="G282" s="84">
        <v>4630961.2218000004</v>
      </c>
      <c r="H282" s="84">
        <v>0</v>
      </c>
      <c r="I282" s="84">
        <f t="shared" si="69"/>
        <v>4630961.2218000004</v>
      </c>
      <c r="J282" s="96">
        <v>81490098.545000002</v>
      </c>
      <c r="K282" s="85">
        <f t="shared" si="67"/>
        <v>240486433.82620001</v>
      </c>
      <c r="L282" s="79"/>
      <c r="M282" s="145"/>
      <c r="N282" s="86">
        <v>28</v>
      </c>
      <c r="O282" s="145"/>
      <c r="P282" s="84" t="s">
        <v>679</v>
      </c>
      <c r="Q282" s="84">
        <v>113679218.07170001</v>
      </c>
      <c r="R282" s="84">
        <f t="shared" si="65"/>
        <v>-2536017.62</v>
      </c>
      <c r="S282" s="84">
        <v>3410376.5422</v>
      </c>
      <c r="T282" s="84">
        <v>0</v>
      </c>
      <c r="U282" s="84">
        <f t="shared" si="60"/>
        <v>3410376.5422</v>
      </c>
      <c r="V282" s="84">
        <v>86791413.5211</v>
      </c>
      <c r="W282" s="85">
        <f t="shared" si="68"/>
        <v>201344990.51499999</v>
      </c>
    </row>
    <row r="283" spans="1:23" ht="24.9" customHeight="1" x14ac:dyDescent="0.25">
      <c r="A283" s="143"/>
      <c r="B283" s="145"/>
      <c r="C283" s="80">
        <v>6</v>
      </c>
      <c r="D283" s="84" t="s">
        <v>328</v>
      </c>
      <c r="E283" s="84">
        <v>148417410.757</v>
      </c>
      <c r="F283" s="84">
        <v>0</v>
      </c>
      <c r="G283" s="84">
        <v>4452522.3227000004</v>
      </c>
      <c r="H283" s="84">
        <v>0</v>
      </c>
      <c r="I283" s="84">
        <f t="shared" si="69"/>
        <v>4452522.3227000004</v>
      </c>
      <c r="J283" s="96">
        <v>77272837.441400006</v>
      </c>
      <c r="K283" s="85">
        <f t="shared" si="67"/>
        <v>230142770.52109998</v>
      </c>
      <c r="L283" s="79"/>
      <c r="M283" s="145"/>
      <c r="N283" s="86">
        <v>29</v>
      </c>
      <c r="O283" s="145"/>
      <c r="P283" s="84" t="s">
        <v>680</v>
      </c>
      <c r="Q283" s="84">
        <v>136712434.083</v>
      </c>
      <c r="R283" s="84">
        <f t="shared" si="65"/>
        <v>-2536017.62</v>
      </c>
      <c r="S283" s="84">
        <v>4101373.0225</v>
      </c>
      <c r="T283" s="84">
        <v>0</v>
      </c>
      <c r="U283" s="84">
        <f t="shared" si="60"/>
        <v>4101373.0225</v>
      </c>
      <c r="V283" s="84">
        <v>93506898.388999999</v>
      </c>
      <c r="W283" s="85">
        <f t="shared" si="68"/>
        <v>231784687.87450001</v>
      </c>
    </row>
    <row r="284" spans="1:23" ht="24.9" customHeight="1" x14ac:dyDescent="0.25">
      <c r="A284" s="143"/>
      <c r="B284" s="145"/>
      <c r="C284" s="80">
        <v>7</v>
      </c>
      <c r="D284" s="84" t="s">
        <v>329</v>
      </c>
      <c r="E284" s="84">
        <v>149854969.22710001</v>
      </c>
      <c r="F284" s="84">
        <v>0</v>
      </c>
      <c r="G284" s="84">
        <v>4495649.0767999999</v>
      </c>
      <c r="H284" s="84">
        <v>0</v>
      </c>
      <c r="I284" s="84">
        <f t="shared" si="69"/>
        <v>4495649.0767999999</v>
      </c>
      <c r="J284" s="96">
        <v>83020409.633300006</v>
      </c>
      <c r="K284" s="85">
        <f t="shared" si="67"/>
        <v>237371027.93720001</v>
      </c>
      <c r="L284" s="79"/>
      <c r="M284" s="145"/>
      <c r="N284" s="86">
        <v>30</v>
      </c>
      <c r="O284" s="145"/>
      <c r="P284" s="84" t="s">
        <v>847</v>
      </c>
      <c r="Q284" s="84">
        <v>115430910.3715</v>
      </c>
      <c r="R284" s="84">
        <f t="shared" si="65"/>
        <v>-2536017.62</v>
      </c>
      <c r="S284" s="84">
        <v>3462927.3111</v>
      </c>
      <c r="T284" s="84">
        <v>0</v>
      </c>
      <c r="U284" s="84">
        <f t="shared" si="60"/>
        <v>3462927.3111</v>
      </c>
      <c r="V284" s="84">
        <v>89612856.434900001</v>
      </c>
      <c r="W284" s="85">
        <f t="shared" si="68"/>
        <v>205970676.4975</v>
      </c>
    </row>
    <row r="285" spans="1:23" ht="24.9" customHeight="1" x14ac:dyDescent="0.25">
      <c r="A285" s="143"/>
      <c r="B285" s="145"/>
      <c r="C285" s="80">
        <v>8</v>
      </c>
      <c r="D285" s="84" t="s">
        <v>330</v>
      </c>
      <c r="E285" s="84">
        <v>162190622.36880001</v>
      </c>
      <c r="F285" s="84">
        <v>0</v>
      </c>
      <c r="G285" s="84">
        <v>4865718.6710999999</v>
      </c>
      <c r="H285" s="84">
        <v>0</v>
      </c>
      <c r="I285" s="84">
        <f t="shared" si="69"/>
        <v>4865718.6710999999</v>
      </c>
      <c r="J285" s="96">
        <v>90316903.822699994</v>
      </c>
      <c r="K285" s="85">
        <f t="shared" si="67"/>
        <v>257373244.8626</v>
      </c>
      <c r="L285" s="79"/>
      <c r="M285" s="145"/>
      <c r="N285" s="86">
        <v>31</v>
      </c>
      <c r="O285" s="145"/>
      <c r="P285" s="84" t="s">
        <v>681</v>
      </c>
      <c r="Q285" s="84">
        <v>115934817.86750001</v>
      </c>
      <c r="R285" s="84">
        <f t="shared" si="65"/>
        <v>-2536017.62</v>
      </c>
      <c r="S285" s="84">
        <v>3478044.5359999998</v>
      </c>
      <c r="T285" s="84">
        <v>0</v>
      </c>
      <c r="U285" s="84">
        <f t="shared" si="60"/>
        <v>3478044.5359999998</v>
      </c>
      <c r="V285" s="84">
        <v>91414334.2861</v>
      </c>
      <c r="W285" s="85">
        <f t="shared" si="68"/>
        <v>208291179.06959999</v>
      </c>
    </row>
    <row r="286" spans="1:23" ht="24.9" customHeight="1" x14ac:dyDescent="0.25">
      <c r="A286" s="143"/>
      <c r="B286" s="145"/>
      <c r="C286" s="80">
        <v>9</v>
      </c>
      <c r="D286" s="84" t="s">
        <v>331</v>
      </c>
      <c r="E286" s="84">
        <v>147581520.2897</v>
      </c>
      <c r="F286" s="84">
        <v>0</v>
      </c>
      <c r="G286" s="84">
        <v>4427445.6086999997</v>
      </c>
      <c r="H286" s="84">
        <v>0</v>
      </c>
      <c r="I286" s="84">
        <f t="shared" si="69"/>
        <v>4427445.6086999997</v>
      </c>
      <c r="J286" s="96">
        <v>74017382.309100002</v>
      </c>
      <c r="K286" s="85">
        <f t="shared" si="67"/>
        <v>226026348.20750001</v>
      </c>
      <c r="L286" s="79"/>
      <c r="M286" s="145"/>
      <c r="N286" s="86">
        <v>32</v>
      </c>
      <c r="O286" s="145"/>
      <c r="P286" s="84" t="s">
        <v>682</v>
      </c>
      <c r="Q286" s="84">
        <v>115371846.21799999</v>
      </c>
      <c r="R286" s="84">
        <f t="shared" si="65"/>
        <v>-2536017.62</v>
      </c>
      <c r="S286" s="84">
        <v>3461155.3865</v>
      </c>
      <c r="T286" s="84">
        <v>0</v>
      </c>
      <c r="U286" s="84">
        <f t="shared" si="60"/>
        <v>3461155.3865</v>
      </c>
      <c r="V286" s="84">
        <v>87632103.185000002</v>
      </c>
      <c r="W286" s="85">
        <f t="shared" si="68"/>
        <v>203929087.16949999</v>
      </c>
    </row>
    <row r="287" spans="1:23" ht="24.9" customHeight="1" x14ac:dyDescent="0.25">
      <c r="A287" s="143"/>
      <c r="B287" s="145"/>
      <c r="C287" s="80">
        <v>10</v>
      </c>
      <c r="D287" s="84" t="s">
        <v>332</v>
      </c>
      <c r="E287" s="84">
        <v>138013442.72420001</v>
      </c>
      <c r="F287" s="84">
        <v>0</v>
      </c>
      <c r="G287" s="84">
        <v>4140403.2817000002</v>
      </c>
      <c r="H287" s="84">
        <v>0</v>
      </c>
      <c r="I287" s="84">
        <f t="shared" si="69"/>
        <v>4140403.2817000002</v>
      </c>
      <c r="J287" s="96">
        <v>74175429.639599994</v>
      </c>
      <c r="K287" s="85">
        <f t="shared" si="67"/>
        <v>216329275.6455</v>
      </c>
      <c r="L287" s="79"/>
      <c r="M287" s="146"/>
      <c r="N287" s="86">
        <v>33</v>
      </c>
      <c r="O287" s="146"/>
      <c r="P287" s="84" t="s">
        <v>683</v>
      </c>
      <c r="Q287" s="84">
        <v>132987934.73410001</v>
      </c>
      <c r="R287" s="84">
        <f t="shared" si="65"/>
        <v>-2536017.62</v>
      </c>
      <c r="S287" s="84">
        <v>3989638.0419999999</v>
      </c>
      <c r="T287" s="84">
        <v>0</v>
      </c>
      <c r="U287" s="84">
        <f t="shared" si="60"/>
        <v>3989638.0419999999</v>
      </c>
      <c r="V287" s="84">
        <v>92262584.631899998</v>
      </c>
      <c r="W287" s="85">
        <f t="shared" si="68"/>
        <v>226704139.78799999</v>
      </c>
    </row>
    <row r="288" spans="1:23" ht="24.9" customHeight="1" x14ac:dyDescent="0.25">
      <c r="A288" s="143"/>
      <c r="B288" s="145"/>
      <c r="C288" s="80">
        <v>11</v>
      </c>
      <c r="D288" s="84" t="s">
        <v>333</v>
      </c>
      <c r="E288" s="84">
        <v>144490797.30070001</v>
      </c>
      <c r="F288" s="84">
        <v>0</v>
      </c>
      <c r="G288" s="84">
        <v>4334723.9189999998</v>
      </c>
      <c r="H288" s="84">
        <v>0</v>
      </c>
      <c r="I288" s="84">
        <f t="shared" si="69"/>
        <v>4334723.9189999998</v>
      </c>
      <c r="J288" s="96">
        <v>74227627.423899993</v>
      </c>
      <c r="K288" s="85">
        <f t="shared" si="67"/>
        <v>223053148.64359999</v>
      </c>
      <c r="L288" s="79"/>
      <c r="M288" s="80"/>
      <c r="N288" s="141" t="s">
        <v>921</v>
      </c>
      <c r="O288" s="142"/>
      <c r="P288" s="87"/>
      <c r="Q288" s="87">
        <f>SUM(Q255:Q287)</f>
        <v>4291405525.3423996</v>
      </c>
      <c r="R288" s="87">
        <f t="shared" ref="R288:W288" si="71">SUM(R255:R287)</f>
        <v>-83688581.460000008</v>
      </c>
      <c r="S288" s="87">
        <f t="shared" si="71"/>
        <v>128742165.75989999</v>
      </c>
      <c r="T288" s="87">
        <f t="shared" si="71"/>
        <v>0</v>
      </c>
      <c r="U288" s="87">
        <f t="shared" si="60"/>
        <v>128742165.75989999</v>
      </c>
      <c r="V288" s="87">
        <f t="shared" si="71"/>
        <v>3176000007.2964993</v>
      </c>
      <c r="W288" s="87">
        <f t="shared" si="71"/>
        <v>7512459116.9388027</v>
      </c>
    </row>
    <row r="289" spans="1:23" ht="24.9" customHeight="1" x14ac:dyDescent="0.25">
      <c r="A289" s="143"/>
      <c r="B289" s="145"/>
      <c r="C289" s="80">
        <v>12</v>
      </c>
      <c r="D289" s="84" t="s">
        <v>334</v>
      </c>
      <c r="E289" s="84">
        <v>140290434.9147</v>
      </c>
      <c r="F289" s="84">
        <v>0</v>
      </c>
      <c r="G289" s="84">
        <v>4208713.0473999996</v>
      </c>
      <c r="H289" s="84">
        <v>0</v>
      </c>
      <c r="I289" s="84">
        <f t="shared" si="69"/>
        <v>4208713.0473999996</v>
      </c>
      <c r="J289" s="96">
        <v>73925345.547199994</v>
      </c>
      <c r="K289" s="85">
        <f t="shared" si="67"/>
        <v>218424493.50929999</v>
      </c>
      <c r="L289" s="79"/>
      <c r="M289" s="144">
        <v>31</v>
      </c>
      <c r="N289" s="86">
        <v>1</v>
      </c>
      <c r="O289" s="144" t="s">
        <v>61</v>
      </c>
      <c r="P289" s="84" t="s">
        <v>684</v>
      </c>
      <c r="Q289" s="84">
        <v>156870804.09960002</v>
      </c>
      <c r="R289" s="84">
        <v>0</v>
      </c>
      <c r="S289" s="84">
        <v>4706124.1229999997</v>
      </c>
      <c r="T289" s="84">
        <f t="shared" ref="T289:T329" si="72">S289/2</f>
        <v>2353062.0614999998</v>
      </c>
      <c r="U289" s="84">
        <f t="shared" si="60"/>
        <v>2353062.0614999998</v>
      </c>
      <c r="V289" s="84">
        <v>71417803.059300005</v>
      </c>
      <c r="W289" s="85">
        <f t="shared" si="68"/>
        <v>230641669.22040001</v>
      </c>
    </row>
    <row r="290" spans="1:23" ht="24.9" customHeight="1" x14ac:dyDescent="0.25">
      <c r="A290" s="143"/>
      <c r="B290" s="145"/>
      <c r="C290" s="80">
        <v>13</v>
      </c>
      <c r="D290" s="84" t="s">
        <v>335</v>
      </c>
      <c r="E290" s="84">
        <v>181694465.70210001</v>
      </c>
      <c r="F290" s="84">
        <v>0</v>
      </c>
      <c r="G290" s="84">
        <v>5450833.9710999997</v>
      </c>
      <c r="H290" s="84">
        <v>0</v>
      </c>
      <c r="I290" s="84">
        <f t="shared" si="69"/>
        <v>5450833.9710999997</v>
      </c>
      <c r="J290" s="96">
        <v>97616160.569000006</v>
      </c>
      <c r="K290" s="85">
        <f t="shared" si="67"/>
        <v>284761460.24220002</v>
      </c>
      <c r="L290" s="79"/>
      <c r="M290" s="145"/>
      <c r="N290" s="86">
        <v>2</v>
      </c>
      <c r="O290" s="145"/>
      <c r="P290" s="84" t="s">
        <v>525</v>
      </c>
      <c r="Q290" s="84">
        <v>158244018.22800002</v>
      </c>
      <c r="R290" s="84">
        <v>0</v>
      </c>
      <c r="S290" s="84">
        <v>4747320.5467999997</v>
      </c>
      <c r="T290" s="84">
        <f t="shared" si="72"/>
        <v>2373660.2733999998</v>
      </c>
      <c r="U290" s="84">
        <f t="shared" si="60"/>
        <v>2373660.2733999998</v>
      </c>
      <c r="V290" s="84">
        <v>73103253.523499995</v>
      </c>
      <c r="W290" s="85">
        <f t="shared" si="68"/>
        <v>233720932.02489999</v>
      </c>
    </row>
    <row r="291" spans="1:23" ht="24.9" customHeight="1" x14ac:dyDescent="0.25">
      <c r="A291" s="143"/>
      <c r="B291" s="145"/>
      <c r="C291" s="80">
        <v>14</v>
      </c>
      <c r="D291" s="84" t="s">
        <v>336</v>
      </c>
      <c r="E291" s="84">
        <v>124667960.60860001</v>
      </c>
      <c r="F291" s="84">
        <v>0</v>
      </c>
      <c r="G291" s="84">
        <v>3740038.8182999999</v>
      </c>
      <c r="H291" s="84">
        <v>0</v>
      </c>
      <c r="I291" s="84">
        <f t="shared" si="69"/>
        <v>3740038.8182999999</v>
      </c>
      <c r="J291" s="96">
        <v>71001688.030499995</v>
      </c>
      <c r="K291" s="85">
        <f t="shared" si="67"/>
        <v>199409687.45739999</v>
      </c>
      <c r="L291" s="79"/>
      <c r="M291" s="145"/>
      <c r="N291" s="86">
        <v>3</v>
      </c>
      <c r="O291" s="145"/>
      <c r="P291" s="84" t="s">
        <v>685</v>
      </c>
      <c r="Q291" s="84">
        <v>157554452.7482</v>
      </c>
      <c r="R291" s="84">
        <v>0</v>
      </c>
      <c r="S291" s="84">
        <v>4726633.5823999997</v>
      </c>
      <c r="T291" s="84">
        <f t="shared" si="72"/>
        <v>2363316.7911999999</v>
      </c>
      <c r="U291" s="84">
        <f t="shared" si="60"/>
        <v>2363316.7911999999</v>
      </c>
      <c r="V291" s="84">
        <v>71881185.618799999</v>
      </c>
      <c r="W291" s="85">
        <f t="shared" si="68"/>
        <v>231798955.15819997</v>
      </c>
    </row>
    <row r="292" spans="1:23" ht="24.9" customHeight="1" x14ac:dyDescent="0.25">
      <c r="A292" s="143"/>
      <c r="B292" s="145"/>
      <c r="C292" s="80">
        <v>15</v>
      </c>
      <c r="D292" s="84" t="s">
        <v>337</v>
      </c>
      <c r="E292" s="84">
        <v>137987271.3272</v>
      </c>
      <c r="F292" s="84">
        <v>0</v>
      </c>
      <c r="G292" s="84">
        <v>4139618.1398</v>
      </c>
      <c r="H292" s="84">
        <v>0</v>
      </c>
      <c r="I292" s="84">
        <f t="shared" si="69"/>
        <v>4139618.1398</v>
      </c>
      <c r="J292" s="96">
        <v>78544776.766800001</v>
      </c>
      <c r="K292" s="85">
        <f t="shared" si="67"/>
        <v>220671666.23379999</v>
      </c>
      <c r="L292" s="79"/>
      <c r="M292" s="145"/>
      <c r="N292" s="86">
        <v>4</v>
      </c>
      <c r="O292" s="145"/>
      <c r="P292" s="84" t="s">
        <v>686</v>
      </c>
      <c r="Q292" s="84">
        <v>119614161.5035</v>
      </c>
      <c r="R292" s="84">
        <v>0</v>
      </c>
      <c r="S292" s="84">
        <v>3588424.8451</v>
      </c>
      <c r="T292" s="84">
        <f t="shared" si="72"/>
        <v>1794212.42255</v>
      </c>
      <c r="U292" s="84">
        <f t="shared" si="60"/>
        <v>1794212.42255</v>
      </c>
      <c r="V292" s="84">
        <v>58380715.7689</v>
      </c>
      <c r="W292" s="85">
        <f t="shared" si="68"/>
        <v>179789089.69495001</v>
      </c>
    </row>
    <row r="293" spans="1:23" ht="24.9" customHeight="1" x14ac:dyDescent="0.25">
      <c r="A293" s="143"/>
      <c r="B293" s="145"/>
      <c r="C293" s="80">
        <v>16</v>
      </c>
      <c r="D293" s="84" t="s">
        <v>338</v>
      </c>
      <c r="E293" s="84">
        <v>156682706.71339998</v>
      </c>
      <c r="F293" s="84">
        <v>0</v>
      </c>
      <c r="G293" s="84">
        <v>4700481.2013999997</v>
      </c>
      <c r="H293" s="84">
        <v>0</v>
      </c>
      <c r="I293" s="84">
        <f t="shared" si="69"/>
        <v>4700481.2013999997</v>
      </c>
      <c r="J293" s="96">
        <v>86619584.994800001</v>
      </c>
      <c r="K293" s="85">
        <f t="shared" si="67"/>
        <v>248002772.90959999</v>
      </c>
      <c r="L293" s="79"/>
      <c r="M293" s="145"/>
      <c r="N293" s="86">
        <v>5</v>
      </c>
      <c r="O293" s="145"/>
      <c r="P293" s="84" t="s">
        <v>687</v>
      </c>
      <c r="Q293" s="84">
        <v>208112316.43820003</v>
      </c>
      <c r="R293" s="84">
        <v>0</v>
      </c>
      <c r="S293" s="84">
        <v>6243369.4930999996</v>
      </c>
      <c r="T293" s="84">
        <f t="shared" si="72"/>
        <v>3121684.7465499998</v>
      </c>
      <c r="U293" s="84">
        <f t="shared" si="60"/>
        <v>3121684.7465499998</v>
      </c>
      <c r="V293" s="84">
        <v>108353624.12270001</v>
      </c>
      <c r="W293" s="85">
        <f t="shared" si="68"/>
        <v>319587625.30745006</v>
      </c>
    </row>
    <row r="294" spans="1:23" ht="24.9" customHeight="1" x14ac:dyDescent="0.25">
      <c r="A294" s="143"/>
      <c r="B294" s="146"/>
      <c r="C294" s="80">
        <v>17</v>
      </c>
      <c r="D294" s="84" t="s">
        <v>339</v>
      </c>
      <c r="E294" s="84">
        <v>129754935.7158</v>
      </c>
      <c r="F294" s="84">
        <v>0</v>
      </c>
      <c r="G294" s="84">
        <v>3892648.0715000001</v>
      </c>
      <c r="H294" s="84">
        <v>0</v>
      </c>
      <c r="I294" s="84">
        <f t="shared" si="69"/>
        <v>3892648.0715000001</v>
      </c>
      <c r="J294" s="96">
        <v>70695335.017399997</v>
      </c>
      <c r="K294" s="85">
        <f t="shared" si="67"/>
        <v>204342918.80470002</v>
      </c>
      <c r="L294" s="79"/>
      <c r="M294" s="145"/>
      <c r="N294" s="86">
        <v>6</v>
      </c>
      <c r="O294" s="145"/>
      <c r="P294" s="84" t="s">
        <v>688</v>
      </c>
      <c r="Q294" s="84">
        <v>179964204.83680001</v>
      </c>
      <c r="R294" s="84">
        <v>0</v>
      </c>
      <c r="S294" s="84">
        <v>5398926.1451000003</v>
      </c>
      <c r="T294" s="84">
        <f t="shared" si="72"/>
        <v>2699463.0725500002</v>
      </c>
      <c r="U294" s="84">
        <f t="shared" si="60"/>
        <v>2699463.0725500002</v>
      </c>
      <c r="V294" s="84">
        <v>90530189.020899996</v>
      </c>
      <c r="W294" s="85">
        <f t="shared" si="68"/>
        <v>273193856.93024999</v>
      </c>
    </row>
    <row r="295" spans="1:23" ht="24.9" customHeight="1" x14ac:dyDescent="0.25">
      <c r="A295" s="80"/>
      <c r="B295" s="140" t="s">
        <v>922</v>
      </c>
      <c r="C295" s="141"/>
      <c r="D295" s="87"/>
      <c r="E295" s="87">
        <f>SUM(E278:E294)</f>
        <v>2519862361.4114995</v>
      </c>
      <c r="F295" s="87">
        <f t="shared" ref="F295:H295" si="73">SUM(F278:F294)</f>
        <v>0</v>
      </c>
      <c r="G295" s="87">
        <f t="shared" si="73"/>
        <v>75595870.842299998</v>
      </c>
      <c r="H295" s="87">
        <f t="shared" si="73"/>
        <v>0</v>
      </c>
      <c r="I295" s="87">
        <f t="shared" si="69"/>
        <v>75595870.842299998</v>
      </c>
      <c r="J295" s="87">
        <f>SUM(J278:J294)</f>
        <v>1367739567.9486001</v>
      </c>
      <c r="K295" s="87">
        <f>SUM(K278:K294)</f>
        <v>3963197800.2024002</v>
      </c>
      <c r="L295" s="79"/>
      <c r="M295" s="145"/>
      <c r="N295" s="86">
        <v>7</v>
      </c>
      <c r="O295" s="145"/>
      <c r="P295" s="84" t="s">
        <v>689</v>
      </c>
      <c r="Q295" s="84">
        <v>157980407.47819999</v>
      </c>
      <c r="R295" s="84">
        <v>0</v>
      </c>
      <c r="S295" s="84">
        <v>4739412.2242999999</v>
      </c>
      <c r="T295" s="84">
        <f t="shared" si="72"/>
        <v>2369706.1121499999</v>
      </c>
      <c r="U295" s="84">
        <f t="shared" si="60"/>
        <v>2369706.1121499999</v>
      </c>
      <c r="V295" s="84">
        <v>70055571.7447</v>
      </c>
      <c r="W295" s="85">
        <f t="shared" si="68"/>
        <v>230405685.33504999</v>
      </c>
    </row>
    <row r="296" spans="1:23" ht="24.9" customHeight="1" x14ac:dyDescent="0.25">
      <c r="A296" s="143">
        <v>15</v>
      </c>
      <c r="B296" s="144" t="s">
        <v>923</v>
      </c>
      <c r="C296" s="80">
        <v>1</v>
      </c>
      <c r="D296" s="84" t="s">
        <v>340</v>
      </c>
      <c r="E296" s="84">
        <v>207026284.9267</v>
      </c>
      <c r="F296" s="97">
        <f>-4907596.13</f>
        <v>-4907596.13</v>
      </c>
      <c r="G296" s="84">
        <v>6210788.5477999998</v>
      </c>
      <c r="H296" s="84">
        <v>0</v>
      </c>
      <c r="I296" s="84">
        <f t="shared" si="69"/>
        <v>6210788.5477999998</v>
      </c>
      <c r="J296" s="96">
        <v>102038424.8788</v>
      </c>
      <c r="K296" s="85">
        <f t="shared" si="67"/>
        <v>310367902.22329998</v>
      </c>
      <c r="L296" s="79"/>
      <c r="M296" s="145"/>
      <c r="N296" s="86">
        <v>8</v>
      </c>
      <c r="O296" s="145"/>
      <c r="P296" s="84" t="s">
        <v>690</v>
      </c>
      <c r="Q296" s="84">
        <v>139522184.08000001</v>
      </c>
      <c r="R296" s="84">
        <v>0</v>
      </c>
      <c r="S296" s="84">
        <v>4185665.5224000001</v>
      </c>
      <c r="T296" s="84">
        <f t="shared" si="72"/>
        <v>2092832.7612000001</v>
      </c>
      <c r="U296" s="84">
        <f t="shared" si="60"/>
        <v>2092832.7612000001</v>
      </c>
      <c r="V296" s="84">
        <v>63589153.185000002</v>
      </c>
      <c r="W296" s="85">
        <f t="shared" si="68"/>
        <v>205204170.0262</v>
      </c>
    </row>
    <row r="297" spans="1:23" ht="24.9" customHeight="1" x14ac:dyDescent="0.25">
      <c r="A297" s="143"/>
      <c r="B297" s="145"/>
      <c r="C297" s="80">
        <v>2</v>
      </c>
      <c r="D297" s="84" t="s">
        <v>341</v>
      </c>
      <c r="E297" s="84">
        <v>150349215.36000001</v>
      </c>
      <c r="F297" s="97">
        <f t="shared" ref="F297:F306" si="74">-4907596.13</f>
        <v>-4907596.13</v>
      </c>
      <c r="G297" s="84">
        <v>4510476.4607999995</v>
      </c>
      <c r="H297" s="84">
        <v>0</v>
      </c>
      <c r="I297" s="84">
        <f t="shared" si="69"/>
        <v>4510476.4607999995</v>
      </c>
      <c r="J297" s="96">
        <v>83819507.956499994</v>
      </c>
      <c r="K297" s="85">
        <f t="shared" si="67"/>
        <v>233771603.6473</v>
      </c>
      <c r="L297" s="79"/>
      <c r="M297" s="145"/>
      <c r="N297" s="86">
        <v>9</v>
      </c>
      <c r="O297" s="145"/>
      <c r="P297" s="84" t="s">
        <v>691</v>
      </c>
      <c r="Q297" s="84">
        <v>143104517.0817</v>
      </c>
      <c r="R297" s="84">
        <v>0</v>
      </c>
      <c r="S297" s="84">
        <v>4293135.5124000004</v>
      </c>
      <c r="T297" s="84">
        <f t="shared" si="72"/>
        <v>2146567.7562000002</v>
      </c>
      <c r="U297" s="84">
        <f t="shared" si="60"/>
        <v>2146567.7562000002</v>
      </c>
      <c r="V297" s="84">
        <v>66383552.1215</v>
      </c>
      <c r="W297" s="85">
        <f t="shared" si="68"/>
        <v>211634636.9594</v>
      </c>
    </row>
    <row r="298" spans="1:23" ht="24.9" customHeight="1" x14ac:dyDescent="0.25">
      <c r="A298" s="143"/>
      <c r="B298" s="145"/>
      <c r="C298" s="80">
        <v>3</v>
      </c>
      <c r="D298" s="84" t="s">
        <v>820</v>
      </c>
      <c r="E298" s="84">
        <v>151323181.96709999</v>
      </c>
      <c r="F298" s="97">
        <f t="shared" si="74"/>
        <v>-4907596.13</v>
      </c>
      <c r="G298" s="84">
        <v>4539695.4589999998</v>
      </c>
      <c r="H298" s="84">
        <v>0</v>
      </c>
      <c r="I298" s="84">
        <f t="shared" si="69"/>
        <v>4539695.4589999998</v>
      </c>
      <c r="J298" s="96">
        <v>82306644.595599994</v>
      </c>
      <c r="K298" s="85">
        <f t="shared" si="67"/>
        <v>233261925.89169997</v>
      </c>
      <c r="L298" s="79"/>
      <c r="M298" s="145"/>
      <c r="N298" s="86">
        <v>10</v>
      </c>
      <c r="O298" s="145"/>
      <c r="P298" s="84" t="s">
        <v>692</v>
      </c>
      <c r="Q298" s="84">
        <v>135755373.5984</v>
      </c>
      <c r="R298" s="84">
        <v>0</v>
      </c>
      <c r="S298" s="84">
        <v>4072661.2080000001</v>
      </c>
      <c r="T298" s="84">
        <f t="shared" si="72"/>
        <v>2036330.6040000001</v>
      </c>
      <c r="U298" s="84">
        <f t="shared" ref="U298:U361" si="75">S298-T298</f>
        <v>2036330.6040000001</v>
      </c>
      <c r="V298" s="84">
        <v>61390884.933799997</v>
      </c>
      <c r="W298" s="85">
        <f t="shared" si="68"/>
        <v>199182589.13620001</v>
      </c>
    </row>
    <row r="299" spans="1:23" ht="24.9" customHeight="1" x14ac:dyDescent="0.25">
      <c r="A299" s="143"/>
      <c r="B299" s="145"/>
      <c r="C299" s="80">
        <v>4</v>
      </c>
      <c r="D299" s="84" t="s">
        <v>342</v>
      </c>
      <c r="E299" s="84">
        <v>164887026.0641</v>
      </c>
      <c r="F299" s="97">
        <f t="shared" si="74"/>
        <v>-4907596.13</v>
      </c>
      <c r="G299" s="84">
        <v>4946610.7818999998</v>
      </c>
      <c r="H299" s="84">
        <v>0</v>
      </c>
      <c r="I299" s="84">
        <f t="shared" si="69"/>
        <v>4946610.7818999998</v>
      </c>
      <c r="J299" s="96">
        <v>83040321.531599998</v>
      </c>
      <c r="K299" s="85">
        <f t="shared" si="67"/>
        <v>247966362.24759999</v>
      </c>
      <c r="L299" s="79"/>
      <c r="M299" s="145"/>
      <c r="N299" s="86">
        <v>11</v>
      </c>
      <c r="O299" s="145"/>
      <c r="P299" s="84" t="s">
        <v>693</v>
      </c>
      <c r="Q299" s="84">
        <v>187563655.06110001</v>
      </c>
      <c r="R299" s="84">
        <v>0</v>
      </c>
      <c r="S299" s="84">
        <v>5626909.6518000001</v>
      </c>
      <c r="T299" s="84">
        <f t="shared" si="72"/>
        <v>2813454.8259000001</v>
      </c>
      <c r="U299" s="84">
        <f t="shared" si="75"/>
        <v>2813454.8259000001</v>
      </c>
      <c r="V299" s="84">
        <v>88816676.795200005</v>
      </c>
      <c r="W299" s="85">
        <f t="shared" si="68"/>
        <v>279193786.68220001</v>
      </c>
    </row>
    <row r="300" spans="1:23" ht="24.9" customHeight="1" x14ac:dyDescent="0.25">
      <c r="A300" s="143"/>
      <c r="B300" s="145"/>
      <c r="C300" s="80">
        <v>5</v>
      </c>
      <c r="D300" s="84" t="s">
        <v>343</v>
      </c>
      <c r="E300" s="84">
        <v>160375198.93979999</v>
      </c>
      <c r="F300" s="97">
        <f t="shared" si="74"/>
        <v>-4907596.13</v>
      </c>
      <c r="G300" s="84">
        <v>4811255.9682</v>
      </c>
      <c r="H300" s="84">
        <v>0</v>
      </c>
      <c r="I300" s="84">
        <f t="shared" si="69"/>
        <v>4811255.9682</v>
      </c>
      <c r="J300" s="96">
        <v>87241879.680600002</v>
      </c>
      <c r="K300" s="85">
        <f t="shared" si="67"/>
        <v>247520738.45859998</v>
      </c>
      <c r="L300" s="79"/>
      <c r="M300" s="145"/>
      <c r="N300" s="86">
        <v>12</v>
      </c>
      <c r="O300" s="145"/>
      <c r="P300" s="84" t="s">
        <v>694</v>
      </c>
      <c r="Q300" s="84">
        <v>126277668.8001</v>
      </c>
      <c r="R300" s="84">
        <v>0</v>
      </c>
      <c r="S300" s="84">
        <v>3788330.0639999998</v>
      </c>
      <c r="T300" s="84">
        <f t="shared" si="72"/>
        <v>1894165.0319999999</v>
      </c>
      <c r="U300" s="84">
        <f t="shared" si="75"/>
        <v>1894165.0319999999</v>
      </c>
      <c r="V300" s="84">
        <v>60097717.540100001</v>
      </c>
      <c r="W300" s="85">
        <f t="shared" si="68"/>
        <v>188269551.37219998</v>
      </c>
    </row>
    <row r="301" spans="1:23" ht="24.9" customHeight="1" x14ac:dyDescent="0.25">
      <c r="A301" s="143"/>
      <c r="B301" s="145"/>
      <c r="C301" s="80">
        <v>6</v>
      </c>
      <c r="D301" s="84" t="s">
        <v>45</v>
      </c>
      <c r="E301" s="84">
        <v>174628219.3391</v>
      </c>
      <c r="F301" s="97">
        <f t="shared" si="74"/>
        <v>-4907596.13</v>
      </c>
      <c r="G301" s="84">
        <v>5238846.5801999997</v>
      </c>
      <c r="H301" s="84">
        <v>0</v>
      </c>
      <c r="I301" s="84">
        <f t="shared" si="69"/>
        <v>5238846.5801999997</v>
      </c>
      <c r="J301" s="96">
        <v>91881957.377599999</v>
      </c>
      <c r="K301" s="85">
        <f t="shared" si="67"/>
        <v>266841427.16689998</v>
      </c>
      <c r="L301" s="79"/>
      <c r="M301" s="145"/>
      <c r="N301" s="86">
        <v>13</v>
      </c>
      <c r="O301" s="145"/>
      <c r="P301" s="84" t="s">
        <v>695</v>
      </c>
      <c r="Q301" s="84">
        <v>168583131.37280002</v>
      </c>
      <c r="R301" s="84">
        <v>0</v>
      </c>
      <c r="S301" s="84">
        <v>5057493.9412000002</v>
      </c>
      <c r="T301" s="84">
        <f t="shared" si="72"/>
        <v>2528746.9706000001</v>
      </c>
      <c r="U301" s="84">
        <f t="shared" si="75"/>
        <v>2528746.9706000001</v>
      </c>
      <c r="V301" s="84">
        <v>73804942.959299996</v>
      </c>
      <c r="W301" s="85">
        <f t="shared" si="68"/>
        <v>244916821.30269998</v>
      </c>
    </row>
    <row r="302" spans="1:23" ht="24.9" customHeight="1" x14ac:dyDescent="0.25">
      <c r="A302" s="143"/>
      <c r="B302" s="145"/>
      <c r="C302" s="80">
        <v>7</v>
      </c>
      <c r="D302" s="84" t="s">
        <v>344</v>
      </c>
      <c r="E302" s="84">
        <v>136924660.87349999</v>
      </c>
      <c r="F302" s="97">
        <f t="shared" si="74"/>
        <v>-4907596.13</v>
      </c>
      <c r="G302" s="84">
        <v>4107739.8262</v>
      </c>
      <c r="H302" s="84">
        <v>0</v>
      </c>
      <c r="I302" s="84">
        <f t="shared" si="69"/>
        <v>4107739.8262</v>
      </c>
      <c r="J302" s="96">
        <v>74696672.904400006</v>
      </c>
      <c r="K302" s="85">
        <f t="shared" si="67"/>
        <v>210821477.47409999</v>
      </c>
      <c r="L302" s="79"/>
      <c r="M302" s="145"/>
      <c r="N302" s="86">
        <v>14</v>
      </c>
      <c r="O302" s="145"/>
      <c r="P302" s="84" t="s">
        <v>696</v>
      </c>
      <c r="Q302" s="84">
        <v>168339304.41499999</v>
      </c>
      <c r="R302" s="84">
        <v>0</v>
      </c>
      <c r="S302" s="84">
        <v>5050179.1323999995</v>
      </c>
      <c r="T302" s="84">
        <f t="shared" si="72"/>
        <v>2525089.5661999998</v>
      </c>
      <c r="U302" s="84">
        <f t="shared" si="75"/>
        <v>2525089.5661999998</v>
      </c>
      <c r="V302" s="84">
        <v>74567408.645500004</v>
      </c>
      <c r="W302" s="85">
        <f t="shared" si="68"/>
        <v>245431802.62670001</v>
      </c>
    </row>
    <row r="303" spans="1:23" ht="24.9" customHeight="1" x14ac:dyDescent="0.25">
      <c r="A303" s="143"/>
      <c r="B303" s="145"/>
      <c r="C303" s="80">
        <v>8</v>
      </c>
      <c r="D303" s="84" t="s">
        <v>345</v>
      </c>
      <c r="E303" s="84">
        <v>146876920.5113</v>
      </c>
      <c r="F303" s="97">
        <f t="shared" si="74"/>
        <v>-4907596.13</v>
      </c>
      <c r="G303" s="84">
        <v>4406307.6152999997</v>
      </c>
      <c r="H303" s="84">
        <v>0</v>
      </c>
      <c r="I303" s="84">
        <f t="shared" si="69"/>
        <v>4406307.6152999997</v>
      </c>
      <c r="J303" s="96">
        <v>81311251.748999998</v>
      </c>
      <c r="K303" s="85">
        <f t="shared" si="67"/>
        <v>227686883.74559999</v>
      </c>
      <c r="L303" s="79"/>
      <c r="M303" s="145"/>
      <c r="N303" s="86">
        <v>15</v>
      </c>
      <c r="O303" s="145"/>
      <c r="P303" s="84" t="s">
        <v>697</v>
      </c>
      <c r="Q303" s="84">
        <v>133034557.4249</v>
      </c>
      <c r="R303" s="84">
        <v>0</v>
      </c>
      <c r="S303" s="84">
        <v>3991036.7226999998</v>
      </c>
      <c r="T303" s="84">
        <f t="shared" si="72"/>
        <v>1995518.3613499999</v>
      </c>
      <c r="U303" s="84">
        <f t="shared" si="75"/>
        <v>1995518.3613499999</v>
      </c>
      <c r="V303" s="84">
        <v>65062468.363899998</v>
      </c>
      <c r="W303" s="85">
        <f t="shared" si="68"/>
        <v>200092544.15015</v>
      </c>
    </row>
    <row r="304" spans="1:23" ht="24.9" customHeight="1" x14ac:dyDescent="0.25">
      <c r="A304" s="143"/>
      <c r="B304" s="145"/>
      <c r="C304" s="80">
        <v>9</v>
      </c>
      <c r="D304" s="84" t="s">
        <v>346</v>
      </c>
      <c r="E304" s="84">
        <v>133905122.37369999</v>
      </c>
      <c r="F304" s="97">
        <f t="shared" si="74"/>
        <v>-4907596.13</v>
      </c>
      <c r="G304" s="84">
        <v>4017153.6712000002</v>
      </c>
      <c r="H304" s="84">
        <v>0</v>
      </c>
      <c r="I304" s="84">
        <f t="shared" si="69"/>
        <v>4017153.6712000002</v>
      </c>
      <c r="J304" s="96">
        <v>73007151.303800002</v>
      </c>
      <c r="K304" s="85">
        <f t="shared" si="67"/>
        <v>206021831.21869999</v>
      </c>
      <c r="L304" s="79"/>
      <c r="M304" s="145"/>
      <c r="N304" s="86">
        <v>16</v>
      </c>
      <c r="O304" s="145"/>
      <c r="P304" s="84" t="s">
        <v>698</v>
      </c>
      <c r="Q304" s="84">
        <v>169510188.8962</v>
      </c>
      <c r="R304" s="84">
        <v>0</v>
      </c>
      <c r="S304" s="84">
        <v>5085305.6668999996</v>
      </c>
      <c r="T304" s="84">
        <f t="shared" si="72"/>
        <v>2542652.8334499998</v>
      </c>
      <c r="U304" s="84">
        <f t="shared" si="75"/>
        <v>2542652.8334499998</v>
      </c>
      <c r="V304" s="84">
        <v>76179578.654699996</v>
      </c>
      <c r="W304" s="85">
        <f t="shared" si="68"/>
        <v>248232420.38435</v>
      </c>
    </row>
    <row r="305" spans="1:23" ht="24.9" customHeight="1" x14ac:dyDescent="0.25">
      <c r="A305" s="143"/>
      <c r="B305" s="145"/>
      <c r="C305" s="80">
        <v>10</v>
      </c>
      <c r="D305" s="84" t="s">
        <v>347</v>
      </c>
      <c r="E305" s="84">
        <v>126992057.02339999</v>
      </c>
      <c r="F305" s="97">
        <f t="shared" si="74"/>
        <v>-4907596.13</v>
      </c>
      <c r="G305" s="84">
        <v>3809761.7107000002</v>
      </c>
      <c r="H305" s="84">
        <v>0</v>
      </c>
      <c r="I305" s="84">
        <f t="shared" si="69"/>
        <v>3809761.7107000002</v>
      </c>
      <c r="J305" s="96">
        <v>74946030.008100003</v>
      </c>
      <c r="K305" s="85">
        <f t="shared" si="67"/>
        <v>200840252.61220002</v>
      </c>
      <c r="L305" s="79"/>
      <c r="M305" s="146"/>
      <c r="N305" s="86">
        <v>17</v>
      </c>
      <c r="O305" s="146"/>
      <c r="P305" s="84" t="s">
        <v>699</v>
      </c>
      <c r="Q305" s="84">
        <v>180105330.28799999</v>
      </c>
      <c r="R305" s="84">
        <v>0</v>
      </c>
      <c r="S305" s="84">
        <v>5403159.9085999997</v>
      </c>
      <c r="T305" s="84">
        <f t="shared" si="72"/>
        <v>2701579.9542999999</v>
      </c>
      <c r="U305" s="84">
        <f t="shared" si="75"/>
        <v>2701579.9542999999</v>
      </c>
      <c r="V305" s="84">
        <v>69447227.650399998</v>
      </c>
      <c r="W305" s="85">
        <f t="shared" si="68"/>
        <v>252254137.89270002</v>
      </c>
    </row>
    <row r="306" spans="1:23" ht="24.9" customHeight="1" x14ac:dyDescent="0.25">
      <c r="A306" s="143"/>
      <c r="B306" s="146"/>
      <c r="C306" s="80">
        <v>11</v>
      </c>
      <c r="D306" s="84" t="s">
        <v>348</v>
      </c>
      <c r="E306" s="84">
        <v>173323562.59940001</v>
      </c>
      <c r="F306" s="97">
        <f t="shared" si="74"/>
        <v>-4907596.13</v>
      </c>
      <c r="G306" s="84">
        <v>5199706.8779999996</v>
      </c>
      <c r="H306" s="84">
        <v>0</v>
      </c>
      <c r="I306" s="84">
        <f t="shared" si="69"/>
        <v>5199706.8779999996</v>
      </c>
      <c r="J306" s="96">
        <v>90027845.548800007</v>
      </c>
      <c r="K306" s="85">
        <f t="shared" si="67"/>
        <v>263643518.8962</v>
      </c>
      <c r="L306" s="79"/>
      <c r="M306" s="80"/>
      <c r="N306" s="141" t="s">
        <v>924</v>
      </c>
      <c r="O306" s="142"/>
      <c r="P306" s="87"/>
      <c r="Q306" s="87">
        <f t="shared" ref="Q306:R306" si="76">SUM(Q289:Q305)</f>
        <v>2690136276.3507004</v>
      </c>
      <c r="R306" s="87">
        <f t="shared" si="76"/>
        <v>0</v>
      </c>
      <c r="S306" s="87">
        <f>SUM(S289:S305)</f>
        <v>80704088.290199995</v>
      </c>
      <c r="T306" s="87">
        <f t="shared" ref="T306:W306" si="77">SUM(T289:T305)</f>
        <v>40352044.145099998</v>
      </c>
      <c r="U306" s="87">
        <f t="shared" si="75"/>
        <v>40352044.145099998</v>
      </c>
      <c r="V306" s="87">
        <f t="shared" si="77"/>
        <v>1243061953.7081997</v>
      </c>
      <c r="W306" s="87">
        <f t="shared" si="77"/>
        <v>3973550274.2039995</v>
      </c>
    </row>
    <row r="307" spans="1:23" ht="24.9" customHeight="1" x14ac:dyDescent="0.25">
      <c r="A307" s="80"/>
      <c r="B307" s="140" t="s">
        <v>925</v>
      </c>
      <c r="C307" s="141"/>
      <c r="D307" s="87"/>
      <c r="E307" s="87">
        <f>SUM(E296:E306)</f>
        <v>1726611449.9781003</v>
      </c>
      <c r="F307" s="87">
        <f t="shared" ref="F307:H307" si="78">SUM(F296:F306)</f>
        <v>-53983557.430000007</v>
      </c>
      <c r="G307" s="87">
        <f t="shared" si="78"/>
        <v>51798343.499299996</v>
      </c>
      <c r="H307" s="87">
        <f t="shared" si="78"/>
        <v>0</v>
      </c>
      <c r="I307" s="87">
        <f t="shared" si="69"/>
        <v>51798343.499299996</v>
      </c>
      <c r="J307" s="87">
        <f>SUM(J296:J306)</f>
        <v>924317687.53479993</v>
      </c>
      <c r="K307" s="87">
        <f>SUM(K296:K306)</f>
        <v>2648743923.5822001</v>
      </c>
      <c r="L307" s="79"/>
      <c r="M307" s="144">
        <v>32</v>
      </c>
      <c r="N307" s="86">
        <v>1</v>
      </c>
      <c r="O307" s="144" t="s">
        <v>62</v>
      </c>
      <c r="P307" s="84" t="s">
        <v>700</v>
      </c>
      <c r="Q307" s="84">
        <v>119834265.3407</v>
      </c>
      <c r="R307" s="84">
        <v>0</v>
      </c>
      <c r="S307" s="84">
        <v>3595027.9602000001</v>
      </c>
      <c r="T307" s="84">
        <f t="shared" si="72"/>
        <v>1797513.9801</v>
      </c>
      <c r="U307" s="84">
        <f t="shared" si="75"/>
        <v>1797513.9801</v>
      </c>
      <c r="V307" s="84">
        <v>134732122.89109999</v>
      </c>
      <c r="W307" s="85">
        <f t="shared" si="68"/>
        <v>256363902.2119</v>
      </c>
    </row>
    <row r="308" spans="1:23" ht="24.9" customHeight="1" x14ac:dyDescent="0.25">
      <c r="A308" s="143">
        <v>16</v>
      </c>
      <c r="B308" s="144" t="s">
        <v>926</v>
      </c>
      <c r="C308" s="80">
        <v>1</v>
      </c>
      <c r="D308" s="84" t="s">
        <v>349</v>
      </c>
      <c r="E308" s="84">
        <v>135486365.9483</v>
      </c>
      <c r="F308" s="84">
        <v>0</v>
      </c>
      <c r="G308" s="84">
        <v>4064590.9783999999</v>
      </c>
      <c r="H308" s="84">
        <f>G308/2</f>
        <v>2032295.4892</v>
      </c>
      <c r="I308" s="84">
        <f t="shared" si="69"/>
        <v>2032295.4892</v>
      </c>
      <c r="J308" s="96">
        <v>79417326.389300004</v>
      </c>
      <c r="K308" s="85">
        <f t="shared" si="67"/>
        <v>216935987.82679999</v>
      </c>
      <c r="L308" s="79"/>
      <c r="M308" s="145"/>
      <c r="N308" s="86">
        <v>2</v>
      </c>
      <c r="O308" s="145"/>
      <c r="P308" s="84" t="s">
        <v>701</v>
      </c>
      <c r="Q308" s="84">
        <v>149723607.91079998</v>
      </c>
      <c r="R308" s="84">
        <v>0</v>
      </c>
      <c r="S308" s="84">
        <v>4491708.2373000002</v>
      </c>
      <c r="T308" s="84">
        <f t="shared" si="72"/>
        <v>2245854.1186500001</v>
      </c>
      <c r="U308" s="84">
        <f t="shared" si="75"/>
        <v>2245854.1186500001</v>
      </c>
      <c r="V308" s="84">
        <v>146753316.25529999</v>
      </c>
      <c r="W308" s="85">
        <f t="shared" si="68"/>
        <v>298722778.28474998</v>
      </c>
    </row>
    <row r="309" spans="1:23" ht="24.9" customHeight="1" x14ac:dyDescent="0.25">
      <c r="A309" s="143"/>
      <c r="B309" s="145"/>
      <c r="C309" s="80">
        <v>2</v>
      </c>
      <c r="D309" s="84" t="s">
        <v>350</v>
      </c>
      <c r="E309" s="84">
        <v>127499499.7361</v>
      </c>
      <c r="F309" s="84">
        <v>0</v>
      </c>
      <c r="G309" s="84">
        <v>3824984.9920999999</v>
      </c>
      <c r="H309" s="84">
        <f t="shared" ref="H309:H335" si="79">G309/2</f>
        <v>1912492.49605</v>
      </c>
      <c r="I309" s="84">
        <f t="shared" si="69"/>
        <v>1912492.49605</v>
      </c>
      <c r="J309" s="96">
        <v>75818732.618699998</v>
      </c>
      <c r="K309" s="85">
        <f t="shared" si="67"/>
        <v>205230724.85084999</v>
      </c>
      <c r="L309" s="79"/>
      <c r="M309" s="145"/>
      <c r="N309" s="86">
        <v>3</v>
      </c>
      <c r="O309" s="145"/>
      <c r="P309" s="84" t="s">
        <v>702</v>
      </c>
      <c r="Q309" s="84">
        <v>137926848.54879999</v>
      </c>
      <c r="R309" s="84">
        <v>0</v>
      </c>
      <c r="S309" s="84">
        <v>4137805.4564999999</v>
      </c>
      <c r="T309" s="84">
        <f t="shared" si="72"/>
        <v>2068902.7282499999</v>
      </c>
      <c r="U309" s="84">
        <f t="shared" si="75"/>
        <v>2068902.7282499999</v>
      </c>
      <c r="V309" s="84">
        <v>133170405.8936</v>
      </c>
      <c r="W309" s="85">
        <f t="shared" si="68"/>
        <v>273166157.17065001</v>
      </c>
    </row>
    <row r="310" spans="1:23" ht="24.9" customHeight="1" x14ac:dyDescent="0.25">
      <c r="A310" s="143"/>
      <c r="B310" s="145"/>
      <c r="C310" s="80">
        <v>3</v>
      </c>
      <c r="D310" s="84" t="s">
        <v>351</v>
      </c>
      <c r="E310" s="84">
        <v>117132461.5801</v>
      </c>
      <c r="F310" s="84">
        <v>0</v>
      </c>
      <c r="G310" s="84">
        <v>3513973.8473999999</v>
      </c>
      <c r="H310" s="84">
        <f t="shared" si="79"/>
        <v>1756986.9236999999</v>
      </c>
      <c r="I310" s="84">
        <f t="shared" si="69"/>
        <v>1756986.9236999999</v>
      </c>
      <c r="J310" s="96">
        <v>70007040.028699994</v>
      </c>
      <c r="K310" s="85">
        <f t="shared" si="67"/>
        <v>188896488.53249997</v>
      </c>
      <c r="L310" s="79"/>
      <c r="M310" s="145"/>
      <c r="N310" s="86">
        <v>4</v>
      </c>
      <c r="O310" s="145"/>
      <c r="P310" s="84" t="s">
        <v>703</v>
      </c>
      <c r="Q310" s="84">
        <v>147234147.30579999</v>
      </c>
      <c r="R310" s="84">
        <v>0</v>
      </c>
      <c r="S310" s="84">
        <v>4417024.4192000004</v>
      </c>
      <c r="T310" s="84">
        <f t="shared" si="72"/>
        <v>2208512.2096000002</v>
      </c>
      <c r="U310" s="84">
        <f t="shared" si="75"/>
        <v>2208512.2096000002</v>
      </c>
      <c r="V310" s="84">
        <v>141167717.13249999</v>
      </c>
      <c r="W310" s="85">
        <f t="shared" si="68"/>
        <v>290610376.64789999</v>
      </c>
    </row>
    <row r="311" spans="1:23" ht="24.9" customHeight="1" x14ac:dyDescent="0.25">
      <c r="A311" s="143"/>
      <c r="B311" s="145"/>
      <c r="C311" s="80">
        <v>4</v>
      </c>
      <c r="D311" s="84" t="s">
        <v>352</v>
      </c>
      <c r="E311" s="84">
        <v>124579408.64310001</v>
      </c>
      <c r="F311" s="84">
        <v>0</v>
      </c>
      <c r="G311" s="84">
        <v>3737382.2593</v>
      </c>
      <c r="H311" s="84">
        <f t="shared" si="79"/>
        <v>1868691.12965</v>
      </c>
      <c r="I311" s="84">
        <f t="shared" si="69"/>
        <v>1868691.12965</v>
      </c>
      <c r="J311" s="96">
        <v>75046816.080200002</v>
      </c>
      <c r="K311" s="85">
        <f t="shared" si="67"/>
        <v>201494915.85295001</v>
      </c>
      <c r="L311" s="79"/>
      <c r="M311" s="145"/>
      <c r="N311" s="86">
        <v>5</v>
      </c>
      <c r="O311" s="145"/>
      <c r="P311" s="84" t="s">
        <v>704</v>
      </c>
      <c r="Q311" s="84">
        <v>136670123.9867</v>
      </c>
      <c r="R311" s="84">
        <v>0</v>
      </c>
      <c r="S311" s="84">
        <v>4100103.7196</v>
      </c>
      <c r="T311" s="84">
        <f t="shared" si="72"/>
        <v>2050051.8598</v>
      </c>
      <c r="U311" s="84">
        <f t="shared" si="75"/>
        <v>2050051.8598</v>
      </c>
      <c r="V311" s="84">
        <v>142489527.8786</v>
      </c>
      <c r="W311" s="85">
        <f t="shared" si="68"/>
        <v>281209703.72509998</v>
      </c>
    </row>
    <row r="312" spans="1:23" ht="24.9" customHeight="1" x14ac:dyDescent="0.25">
      <c r="A312" s="143"/>
      <c r="B312" s="145"/>
      <c r="C312" s="80">
        <v>5</v>
      </c>
      <c r="D312" s="84" t="s">
        <v>353</v>
      </c>
      <c r="E312" s="84">
        <v>133587285.89239998</v>
      </c>
      <c r="F312" s="84">
        <v>0</v>
      </c>
      <c r="G312" s="84">
        <v>4007618.5767999999</v>
      </c>
      <c r="H312" s="84">
        <f t="shared" si="79"/>
        <v>2003809.2884</v>
      </c>
      <c r="I312" s="84">
        <f t="shared" si="69"/>
        <v>2003809.2884</v>
      </c>
      <c r="J312" s="96">
        <v>74001842.608400002</v>
      </c>
      <c r="K312" s="85">
        <f t="shared" si="67"/>
        <v>209592937.78920001</v>
      </c>
      <c r="L312" s="79"/>
      <c r="M312" s="145"/>
      <c r="N312" s="86">
        <v>6</v>
      </c>
      <c r="O312" s="145"/>
      <c r="P312" s="84" t="s">
        <v>705</v>
      </c>
      <c r="Q312" s="84">
        <v>136647286.63769999</v>
      </c>
      <c r="R312" s="84">
        <v>0</v>
      </c>
      <c r="S312" s="84">
        <v>4099418.5991000002</v>
      </c>
      <c r="T312" s="84">
        <f t="shared" si="72"/>
        <v>2049709.2995500001</v>
      </c>
      <c r="U312" s="84">
        <f t="shared" si="75"/>
        <v>2049709.2995500001</v>
      </c>
      <c r="V312" s="84">
        <v>141800051.852</v>
      </c>
      <c r="W312" s="85">
        <f t="shared" si="68"/>
        <v>280497047.78925002</v>
      </c>
    </row>
    <row r="313" spans="1:23" ht="24.9" customHeight="1" x14ac:dyDescent="0.25">
      <c r="A313" s="143"/>
      <c r="B313" s="145"/>
      <c r="C313" s="80">
        <v>6</v>
      </c>
      <c r="D313" s="84" t="s">
        <v>354</v>
      </c>
      <c r="E313" s="84">
        <v>134034599.3426</v>
      </c>
      <c r="F313" s="84">
        <v>0</v>
      </c>
      <c r="G313" s="84">
        <v>4021037.9802999999</v>
      </c>
      <c r="H313" s="84">
        <f t="shared" si="79"/>
        <v>2010518.99015</v>
      </c>
      <c r="I313" s="84">
        <f t="shared" si="69"/>
        <v>2010518.99015</v>
      </c>
      <c r="J313" s="96">
        <v>74216013.461799994</v>
      </c>
      <c r="K313" s="85">
        <f t="shared" si="67"/>
        <v>210261131.79455</v>
      </c>
      <c r="L313" s="79"/>
      <c r="M313" s="145"/>
      <c r="N313" s="86">
        <v>7</v>
      </c>
      <c r="O313" s="145"/>
      <c r="P313" s="84" t="s">
        <v>706</v>
      </c>
      <c r="Q313" s="84">
        <v>148094390.96700001</v>
      </c>
      <c r="R313" s="84">
        <v>0</v>
      </c>
      <c r="S313" s="84">
        <v>4442831.7290000003</v>
      </c>
      <c r="T313" s="84">
        <f t="shared" si="72"/>
        <v>2221415.8645000001</v>
      </c>
      <c r="U313" s="84">
        <f t="shared" si="75"/>
        <v>2221415.8645000001</v>
      </c>
      <c r="V313" s="84">
        <v>146803914.6647</v>
      </c>
      <c r="W313" s="85">
        <f t="shared" si="68"/>
        <v>297119721.49620003</v>
      </c>
    </row>
    <row r="314" spans="1:23" ht="24.9" customHeight="1" x14ac:dyDescent="0.25">
      <c r="A314" s="143"/>
      <c r="B314" s="145"/>
      <c r="C314" s="80">
        <v>7</v>
      </c>
      <c r="D314" s="84" t="s">
        <v>355</v>
      </c>
      <c r="E314" s="84">
        <v>119968035.678</v>
      </c>
      <c r="F314" s="84">
        <v>0</v>
      </c>
      <c r="G314" s="84">
        <v>3599041.0702999998</v>
      </c>
      <c r="H314" s="84">
        <f t="shared" si="79"/>
        <v>1799520.5351499999</v>
      </c>
      <c r="I314" s="84">
        <f t="shared" si="69"/>
        <v>1799520.5351499999</v>
      </c>
      <c r="J314" s="96">
        <v>68525873.372500002</v>
      </c>
      <c r="K314" s="85">
        <f t="shared" si="67"/>
        <v>190293429.58565</v>
      </c>
      <c r="L314" s="79"/>
      <c r="M314" s="145"/>
      <c r="N314" s="86">
        <v>8</v>
      </c>
      <c r="O314" s="145"/>
      <c r="P314" s="84" t="s">
        <v>707</v>
      </c>
      <c r="Q314" s="84">
        <v>143475451.11379999</v>
      </c>
      <c r="R314" s="84">
        <v>0</v>
      </c>
      <c r="S314" s="84">
        <v>4304263.5334000001</v>
      </c>
      <c r="T314" s="84">
        <f t="shared" si="72"/>
        <v>2152131.7667</v>
      </c>
      <c r="U314" s="84">
        <f t="shared" si="75"/>
        <v>2152131.7667</v>
      </c>
      <c r="V314" s="84">
        <v>138241587.85440001</v>
      </c>
      <c r="W314" s="85">
        <f t="shared" si="68"/>
        <v>283869170.7349</v>
      </c>
    </row>
    <row r="315" spans="1:23" ht="24.9" customHeight="1" x14ac:dyDescent="0.25">
      <c r="A315" s="143"/>
      <c r="B315" s="145"/>
      <c r="C315" s="80">
        <v>8</v>
      </c>
      <c r="D315" s="84" t="s">
        <v>356</v>
      </c>
      <c r="E315" s="84">
        <v>127070996.30669999</v>
      </c>
      <c r="F315" s="84">
        <v>0</v>
      </c>
      <c r="G315" s="84">
        <v>3812129.8892000001</v>
      </c>
      <c r="H315" s="84">
        <f t="shared" si="79"/>
        <v>1906064.9446</v>
      </c>
      <c r="I315" s="84">
        <f t="shared" si="69"/>
        <v>1906064.9446</v>
      </c>
      <c r="J315" s="96">
        <v>72680177.259900004</v>
      </c>
      <c r="K315" s="85">
        <f t="shared" si="67"/>
        <v>201657238.51120001</v>
      </c>
      <c r="L315" s="79"/>
      <c r="M315" s="145"/>
      <c r="N315" s="86">
        <v>9</v>
      </c>
      <c r="O315" s="145"/>
      <c r="P315" s="84" t="s">
        <v>708</v>
      </c>
      <c r="Q315" s="84">
        <v>136850718.98720002</v>
      </c>
      <c r="R315" s="84">
        <v>0</v>
      </c>
      <c r="S315" s="84">
        <v>4105521.5696</v>
      </c>
      <c r="T315" s="84">
        <f t="shared" si="72"/>
        <v>2052760.7848</v>
      </c>
      <c r="U315" s="84">
        <f t="shared" si="75"/>
        <v>2052760.7848</v>
      </c>
      <c r="V315" s="84">
        <v>139843434.62490001</v>
      </c>
      <c r="W315" s="85">
        <f t="shared" si="68"/>
        <v>278746914.39690006</v>
      </c>
    </row>
    <row r="316" spans="1:23" ht="24.9" customHeight="1" x14ac:dyDescent="0.25">
      <c r="A316" s="143"/>
      <c r="B316" s="145"/>
      <c r="C316" s="80">
        <v>9</v>
      </c>
      <c r="D316" s="84" t="s">
        <v>357</v>
      </c>
      <c r="E316" s="84">
        <v>142965148.00319999</v>
      </c>
      <c r="F316" s="84">
        <v>0</v>
      </c>
      <c r="G316" s="84">
        <v>4288954.4401000002</v>
      </c>
      <c r="H316" s="84">
        <f t="shared" si="79"/>
        <v>2144477.2200500001</v>
      </c>
      <c r="I316" s="84">
        <f t="shared" si="69"/>
        <v>2144477.2200500001</v>
      </c>
      <c r="J316" s="96">
        <v>79865732.982800007</v>
      </c>
      <c r="K316" s="85">
        <f t="shared" si="67"/>
        <v>224975358.20605001</v>
      </c>
      <c r="L316" s="79"/>
      <c r="M316" s="145"/>
      <c r="N316" s="86">
        <v>10</v>
      </c>
      <c r="O316" s="145"/>
      <c r="P316" s="84" t="s">
        <v>709</v>
      </c>
      <c r="Q316" s="84">
        <v>160479493.70770001</v>
      </c>
      <c r="R316" s="84">
        <v>0</v>
      </c>
      <c r="S316" s="84">
        <v>4814384.8112000003</v>
      </c>
      <c r="T316" s="84">
        <f t="shared" si="72"/>
        <v>2407192.4056000002</v>
      </c>
      <c r="U316" s="84">
        <f t="shared" si="75"/>
        <v>2407192.4056000002</v>
      </c>
      <c r="V316" s="84">
        <v>146757532.78940001</v>
      </c>
      <c r="W316" s="85">
        <f t="shared" si="68"/>
        <v>309644218.90270001</v>
      </c>
    </row>
    <row r="317" spans="1:23" ht="24.9" customHeight="1" x14ac:dyDescent="0.25">
      <c r="A317" s="143"/>
      <c r="B317" s="145"/>
      <c r="C317" s="80">
        <v>10</v>
      </c>
      <c r="D317" s="84" t="s">
        <v>358</v>
      </c>
      <c r="E317" s="84">
        <v>126361181.99499999</v>
      </c>
      <c r="F317" s="84">
        <v>0</v>
      </c>
      <c r="G317" s="84">
        <v>3790835.4597999998</v>
      </c>
      <c r="H317" s="84">
        <f t="shared" si="79"/>
        <v>1895417.7298999999</v>
      </c>
      <c r="I317" s="84">
        <f t="shared" si="69"/>
        <v>1895417.7298999999</v>
      </c>
      <c r="J317" s="96">
        <v>74883243.636099994</v>
      </c>
      <c r="K317" s="85">
        <f t="shared" si="67"/>
        <v>203139843.361</v>
      </c>
      <c r="L317" s="79"/>
      <c r="M317" s="145"/>
      <c r="N317" s="86">
        <v>11</v>
      </c>
      <c r="O317" s="145"/>
      <c r="P317" s="84" t="s">
        <v>710</v>
      </c>
      <c r="Q317" s="84">
        <v>142923083.8436</v>
      </c>
      <c r="R317" s="84">
        <v>0</v>
      </c>
      <c r="S317" s="84">
        <v>4287692.5153000001</v>
      </c>
      <c r="T317" s="84">
        <f t="shared" si="72"/>
        <v>2143846.25765</v>
      </c>
      <c r="U317" s="84">
        <f t="shared" si="75"/>
        <v>2143846.25765</v>
      </c>
      <c r="V317" s="84">
        <v>143758559.24950001</v>
      </c>
      <c r="W317" s="85">
        <f t="shared" si="68"/>
        <v>288825489.35075003</v>
      </c>
    </row>
    <row r="318" spans="1:23" ht="24.9" customHeight="1" x14ac:dyDescent="0.25">
      <c r="A318" s="143"/>
      <c r="B318" s="145"/>
      <c r="C318" s="80">
        <v>11</v>
      </c>
      <c r="D318" s="84" t="s">
        <v>359</v>
      </c>
      <c r="E318" s="84">
        <v>155861214.6749</v>
      </c>
      <c r="F318" s="84">
        <v>0</v>
      </c>
      <c r="G318" s="84">
        <v>4675836.4402000001</v>
      </c>
      <c r="H318" s="84">
        <f t="shared" si="79"/>
        <v>2337918.2201</v>
      </c>
      <c r="I318" s="84">
        <f t="shared" si="69"/>
        <v>2337918.2201</v>
      </c>
      <c r="J318" s="96">
        <v>85509927.390000001</v>
      </c>
      <c r="K318" s="85">
        <f t="shared" si="67"/>
        <v>243709060.28500003</v>
      </c>
      <c r="L318" s="79"/>
      <c r="M318" s="145"/>
      <c r="N318" s="86">
        <v>12</v>
      </c>
      <c r="O318" s="145"/>
      <c r="P318" s="84" t="s">
        <v>711</v>
      </c>
      <c r="Q318" s="84">
        <v>136789651.84470001</v>
      </c>
      <c r="R318" s="84">
        <v>0</v>
      </c>
      <c r="S318" s="84">
        <v>4103689.5553000001</v>
      </c>
      <c r="T318" s="84">
        <f t="shared" si="72"/>
        <v>2051844.7776500001</v>
      </c>
      <c r="U318" s="84">
        <f t="shared" si="75"/>
        <v>2051844.7776500001</v>
      </c>
      <c r="V318" s="84">
        <v>138073217.2852</v>
      </c>
      <c r="W318" s="85">
        <f t="shared" si="68"/>
        <v>276914713.90754998</v>
      </c>
    </row>
    <row r="319" spans="1:23" ht="24.9" customHeight="1" x14ac:dyDescent="0.25">
      <c r="A319" s="143"/>
      <c r="B319" s="145"/>
      <c r="C319" s="80">
        <v>12</v>
      </c>
      <c r="D319" s="84" t="s">
        <v>360</v>
      </c>
      <c r="E319" s="84">
        <v>132372209.9971</v>
      </c>
      <c r="F319" s="84">
        <v>0</v>
      </c>
      <c r="G319" s="84">
        <v>3971166.2999</v>
      </c>
      <c r="H319" s="84">
        <f t="shared" si="79"/>
        <v>1985583.14995</v>
      </c>
      <c r="I319" s="84">
        <f t="shared" si="69"/>
        <v>1985583.14995</v>
      </c>
      <c r="J319" s="96">
        <v>74223719.5414</v>
      </c>
      <c r="K319" s="85">
        <f t="shared" si="67"/>
        <v>208581512.68844998</v>
      </c>
      <c r="L319" s="79"/>
      <c r="M319" s="145"/>
      <c r="N319" s="86">
        <v>13</v>
      </c>
      <c r="O319" s="145"/>
      <c r="P319" s="84" t="s">
        <v>712</v>
      </c>
      <c r="Q319" s="84">
        <v>162393092.6681</v>
      </c>
      <c r="R319" s="84">
        <v>0</v>
      </c>
      <c r="S319" s="84">
        <v>4871792.78</v>
      </c>
      <c r="T319" s="84">
        <f t="shared" si="72"/>
        <v>2435896.39</v>
      </c>
      <c r="U319" s="84">
        <f t="shared" si="75"/>
        <v>2435896.39</v>
      </c>
      <c r="V319" s="84">
        <v>153265971.29249999</v>
      </c>
      <c r="W319" s="85">
        <f t="shared" si="68"/>
        <v>318094960.3506</v>
      </c>
    </row>
    <row r="320" spans="1:23" ht="24.9" customHeight="1" x14ac:dyDescent="0.25">
      <c r="A320" s="143"/>
      <c r="B320" s="145"/>
      <c r="C320" s="80">
        <v>13</v>
      </c>
      <c r="D320" s="84" t="s">
        <v>361</v>
      </c>
      <c r="E320" s="84">
        <v>119581627.20469999</v>
      </c>
      <c r="F320" s="84">
        <v>0</v>
      </c>
      <c r="G320" s="84">
        <v>3587448.8160999999</v>
      </c>
      <c r="H320" s="84">
        <f t="shared" si="79"/>
        <v>1793724.40805</v>
      </c>
      <c r="I320" s="84">
        <f t="shared" si="69"/>
        <v>1793724.40805</v>
      </c>
      <c r="J320" s="96">
        <v>72068634.4155</v>
      </c>
      <c r="K320" s="85">
        <f t="shared" si="67"/>
        <v>193443986.02824998</v>
      </c>
      <c r="L320" s="79"/>
      <c r="M320" s="145"/>
      <c r="N320" s="86">
        <v>14</v>
      </c>
      <c r="O320" s="145"/>
      <c r="P320" s="84" t="s">
        <v>713</v>
      </c>
      <c r="Q320" s="84">
        <v>198867954.7764</v>
      </c>
      <c r="R320" s="84">
        <v>0</v>
      </c>
      <c r="S320" s="84">
        <v>5966038.6432999996</v>
      </c>
      <c r="T320" s="84">
        <f t="shared" si="72"/>
        <v>2983019.3216499998</v>
      </c>
      <c r="U320" s="84">
        <f t="shared" si="75"/>
        <v>2983019.3216499998</v>
      </c>
      <c r="V320" s="84">
        <v>178066752.5706</v>
      </c>
      <c r="W320" s="85">
        <f t="shared" si="68"/>
        <v>379917726.66865003</v>
      </c>
    </row>
    <row r="321" spans="1:23" ht="24.9" customHeight="1" x14ac:dyDescent="0.25">
      <c r="A321" s="143"/>
      <c r="B321" s="145"/>
      <c r="C321" s="80">
        <v>14</v>
      </c>
      <c r="D321" s="84" t="s">
        <v>362</v>
      </c>
      <c r="E321" s="84">
        <v>116372401.00649999</v>
      </c>
      <c r="F321" s="84">
        <v>0</v>
      </c>
      <c r="G321" s="84">
        <v>3491172.0301999999</v>
      </c>
      <c r="H321" s="84">
        <f t="shared" si="79"/>
        <v>1745586.0151</v>
      </c>
      <c r="I321" s="84">
        <f t="shared" si="69"/>
        <v>1745586.0151</v>
      </c>
      <c r="J321" s="96">
        <v>69649507.015300006</v>
      </c>
      <c r="K321" s="85">
        <f t="shared" si="67"/>
        <v>187767494.03689998</v>
      </c>
      <c r="L321" s="79"/>
      <c r="M321" s="145"/>
      <c r="N321" s="86">
        <v>15</v>
      </c>
      <c r="O321" s="145"/>
      <c r="P321" s="84" t="s">
        <v>714</v>
      </c>
      <c r="Q321" s="84">
        <v>160554707.7238</v>
      </c>
      <c r="R321" s="84">
        <v>0</v>
      </c>
      <c r="S321" s="84">
        <v>4816641.2317000004</v>
      </c>
      <c r="T321" s="84">
        <f t="shared" si="72"/>
        <v>2408320.6158500002</v>
      </c>
      <c r="U321" s="84">
        <f t="shared" si="75"/>
        <v>2408320.6158500002</v>
      </c>
      <c r="V321" s="84">
        <v>151633300.20359999</v>
      </c>
      <c r="W321" s="85">
        <f t="shared" si="68"/>
        <v>314596328.54324996</v>
      </c>
    </row>
    <row r="322" spans="1:23" ht="24.9" customHeight="1" x14ac:dyDescent="0.25">
      <c r="A322" s="143"/>
      <c r="B322" s="145"/>
      <c r="C322" s="80">
        <v>15</v>
      </c>
      <c r="D322" s="84" t="s">
        <v>363</v>
      </c>
      <c r="E322" s="84">
        <v>103669362.40790001</v>
      </c>
      <c r="F322" s="84">
        <v>0</v>
      </c>
      <c r="G322" s="84">
        <v>3110080.8722000001</v>
      </c>
      <c r="H322" s="84">
        <f t="shared" si="79"/>
        <v>1555040.4361</v>
      </c>
      <c r="I322" s="84">
        <f t="shared" si="69"/>
        <v>1555040.4361</v>
      </c>
      <c r="J322" s="96">
        <v>62623888.793300003</v>
      </c>
      <c r="K322" s="85">
        <f t="shared" si="67"/>
        <v>167848291.63730001</v>
      </c>
      <c r="L322" s="79"/>
      <c r="M322" s="145"/>
      <c r="N322" s="86">
        <v>16</v>
      </c>
      <c r="O322" s="145"/>
      <c r="P322" s="84" t="s">
        <v>715</v>
      </c>
      <c r="Q322" s="84">
        <v>162013777.61070001</v>
      </c>
      <c r="R322" s="84">
        <v>0</v>
      </c>
      <c r="S322" s="84">
        <v>4860413.3283000002</v>
      </c>
      <c r="T322" s="84">
        <f t="shared" si="72"/>
        <v>2430206.6641500001</v>
      </c>
      <c r="U322" s="84">
        <f t="shared" si="75"/>
        <v>2430206.6641500001</v>
      </c>
      <c r="V322" s="84">
        <v>151781896.68180001</v>
      </c>
      <c r="W322" s="85">
        <f t="shared" si="68"/>
        <v>316225880.95665002</v>
      </c>
    </row>
    <row r="323" spans="1:23" ht="24.9" customHeight="1" x14ac:dyDescent="0.25">
      <c r="A323" s="143"/>
      <c r="B323" s="145"/>
      <c r="C323" s="80">
        <v>16</v>
      </c>
      <c r="D323" s="84" t="s">
        <v>364</v>
      </c>
      <c r="E323" s="84">
        <v>112376234.8811</v>
      </c>
      <c r="F323" s="84">
        <v>0</v>
      </c>
      <c r="G323" s="84">
        <v>3371287.0463999999</v>
      </c>
      <c r="H323" s="84">
        <f t="shared" si="79"/>
        <v>1685643.5231999999</v>
      </c>
      <c r="I323" s="84">
        <f t="shared" si="69"/>
        <v>1685643.5231999999</v>
      </c>
      <c r="J323" s="96">
        <v>68143477.347599998</v>
      </c>
      <c r="K323" s="85">
        <f t="shared" si="67"/>
        <v>182205355.75189999</v>
      </c>
      <c r="L323" s="79"/>
      <c r="M323" s="145"/>
      <c r="N323" s="86">
        <v>17</v>
      </c>
      <c r="O323" s="145"/>
      <c r="P323" s="84" t="s">
        <v>716</v>
      </c>
      <c r="Q323" s="84">
        <v>111310702.00639999</v>
      </c>
      <c r="R323" s="84">
        <v>0</v>
      </c>
      <c r="S323" s="84">
        <v>3339321.0602000002</v>
      </c>
      <c r="T323" s="84">
        <f t="shared" si="72"/>
        <v>1669660.5301000001</v>
      </c>
      <c r="U323" s="84">
        <f t="shared" si="75"/>
        <v>1669660.5301000001</v>
      </c>
      <c r="V323" s="84">
        <v>121346226.45100001</v>
      </c>
      <c r="W323" s="85">
        <f t="shared" si="68"/>
        <v>234326588.98750001</v>
      </c>
    </row>
    <row r="324" spans="1:23" ht="24.9" customHeight="1" x14ac:dyDescent="0.25">
      <c r="A324" s="143"/>
      <c r="B324" s="145"/>
      <c r="C324" s="80">
        <v>17</v>
      </c>
      <c r="D324" s="84" t="s">
        <v>365</v>
      </c>
      <c r="E324" s="84">
        <v>131925668.78320001</v>
      </c>
      <c r="F324" s="84">
        <v>0</v>
      </c>
      <c r="G324" s="84">
        <v>3957770.0635000002</v>
      </c>
      <c r="H324" s="84">
        <f t="shared" si="79"/>
        <v>1978885.0317500001</v>
      </c>
      <c r="I324" s="84">
        <f t="shared" si="69"/>
        <v>1978885.0317500001</v>
      </c>
      <c r="J324" s="96">
        <v>71763008.391000003</v>
      </c>
      <c r="K324" s="85">
        <f t="shared" si="67"/>
        <v>205667562.20595002</v>
      </c>
      <c r="L324" s="79"/>
      <c r="M324" s="145"/>
      <c r="N324" s="86">
        <v>18</v>
      </c>
      <c r="O324" s="145"/>
      <c r="P324" s="84" t="s">
        <v>717</v>
      </c>
      <c r="Q324" s="84">
        <v>136968294.2771</v>
      </c>
      <c r="R324" s="84">
        <v>0</v>
      </c>
      <c r="S324" s="84">
        <v>4109048.8283000002</v>
      </c>
      <c r="T324" s="84">
        <f t="shared" si="72"/>
        <v>2054524.4141500001</v>
      </c>
      <c r="U324" s="84">
        <f t="shared" si="75"/>
        <v>2054524.4141500001</v>
      </c>
      <c r="V324" s="84">
        <v>142769563.903</v>
      </c>
      <c r="W324" s="85">
        <f t="shared" si="68"/>
        <v>281792382.59424996</v>
      </c>
    </row>
    <row r="325" spans="1:23" ht="24.9" customHeight="1" x14ac:dyDescent="0.25">
      <c r="A325" s="143"/>
      <c r="B325" s="145"/>
      <c r="C325" s="80">
        <v>18</v>
      </c>
      <c r="D325" s="84" t="s">
        <v>366</v>
      </c>
      <c r="E325" s="84">
        <v>142794012.67830002</v>
      </c>
      <c r="F325" s="84">
        <v>0</v>
      </c>
      <c r="G325" s="84">
        <v>4283820.3803000003</v>
      </c>
      <c r="H325" s="84">
        <f t="shared" si="79"/>
        <v>2141910.1901500002</v>
      </c>
      <c r="I325" s="84">
        <f t="shared" si="69"/>
        <v>2141910.1901500002</v>
      </c>
      <c r="J325" s="96">
        <v>77510580.583000004</v>
      </c>
      <c r="K325" s="85">
        <f t="shared" si="67"/>
        <v>222446503.45145002</v>
      </c>
      <c r="L325" s="79"/>
      <c r="M325" s="145"/>
      <c r="N325" s="86">
        <v>19</v>
      </c>
      <c r="O325" s="145"/>
      <c r="P325" s="84" t="s">
        <v>718</v>
      </c>
      <c r="Q325" s="84">
        <v>108560877.9733</v>
      </c>
      <c r="R325" s="84">
        <v>0</v>
      </c>
      <c r="S325" s="84">
        <v>3256826.3391999998</v>
      </c>
      <c r="T325" s="84">
        <f t="shared" si="72"/>
        <v>1628413.1695999999</v>
      </c>
      <c r="U325" s="84">
        <f t="shared" si="75"/>
        <v>1628413.1695999999</v>
      </c>
      <c r="V325" s="84">
        <v>125080476.3019</v>
      </c>
      <c r="W325" s="85">
        <f t="shared" si="68"/>
        <v>235269767.44480002</v>
      </c>
    </row>
    <row r="326" spans="1:23" ht="24.9" customHeight="1" x14ac:dyDescent="0.25">
      <c r="A326" s="143"/>
      <c r="B326" s="145"/>
      <c r="C326" s="80">
        <v>19</v>
      </c>
      <c r="D326" s="84" t="s">
        <v>367</v>
      </c>
      <c r="E326" s="84">
        <v>125108449.8163</v>
      </c>
      <c r="F326" s="84">
        <v>0</v>
      </c>
      <c r="G326" s="84">
        <v>3753253.4945</v>
      </c>
      <c r="H326" s="84">
        <f t="shared" si="79"/>
        <v>1876626.74725</v>
      </c>
      <c r="I326" s="84">
        <f t="shared" si="69"/>
        <v>1876626.74725</v>
      </c>
      <c r="J326" s="96">
        <v>70196929.461600006</v>
      </c>
      <c r="K326" s="85">
        <f t="shared" si="67"/>
        <v>197182006.02515</v>
      </c>
      <c r="L326" s="79"/>
      <c r="M326" s="145"/>
      <c r="N326" s="86">
        <v>20</v>
      </c>
      <c r="O326" s="145"/>
      <c r="P326" s="84" t="s">
        <v>719</v>
      </c>
      <c r="Q326" s="84">
        <v>117426979.61559999</v>
      </c>
      <c r="R326" s="84">
        <v>0</v>
      </c>
      <c r="S326" s="84">
        <v>3522809.3884999999</v>
      </c>
      <c r="T326" s="84">
        <f t="shared" si="72"/>
        <v>1761404.6942499999</v>
      </c>
      <c r="U326" s="84">
        <f t="shared" si="75"/>
        <v>1761404.6942499999</v>
      </c>
      <c r="V326" s="84">
        <v>132516843.1057</v>
      </c>
      <c r="W326" s="85">
        <f t="shared" si="68"/>
        <v>251705227.41554999</v>
      </c>
    </row>
    <row r="327" spans="1:23" ht="24.9" customHeight="1" x14ac:dyDescent="0.25">
      <c r="A327" s="143"/>
      <c r="B327" s="145"/>
      <c r="C327" s="80">
        <v>20</v>
      </c>
      <c r="D327" s="84" t="s">
        <v>368</v>
      </c>
      <c r="E327" s="84">
        <v>111145753.2394</v>
      </c>
      <c r="F327" s="84">
        <v>0</v>
      </c>
      <c r="G327" s="84">
        <v>3334372.5972000002</v>
      </c>
      <c r="H327" s="84">
        <f t="shared" si="79"/>
        <v>1667186.2986000001</v>
      </c>
      <c r="I327" s="84">
        <f t="shared" si="69"/>
        <v>1667186.2986000001</v>
      </c>
      <c r="J327" s="96">
        <v>65400258.411499999</v>
      </c>
      <c r="K327" s="85">
        <f t="shared" si="67"/>
        <v>178213197.94949999</v>
      </c>
      <c r="L327" s="79"/>
      <c r="M327" s="145"/>
      <c r="N327" s="86">
        <v>21</v>
      </c>
      <c r="O327" s="145"/>
      <c r="P327" s="84" t="s">
        <v>720</v>
      </c>
      <c r="Q327" s="84">
        <v>121280696.83239999</v>
      </c>
      <c r="R327" s="84">
        <v>0</v>
      </c>
      <c r="S327" s="84">
        <v>3638420.9049999998</v>
      </c>
      <c r="T327" s="84">
        <f t="shared" si="72"/>
        <v>1819210.4524999999</v>
      </c>
      <c r="U327" s="84">
        <f t="shared" si="75"/>
        <v>1819210.4524999999</v>
      </c>
      <c r="V327" s="84">
        <v>128325898.99089999</v>
      </c>
      <c r="W327" s="85">
        <f t="shared" si="68"/>
        <v>251425806.27579999</v>
      </c>
    </row>
    <row r="328" spans="1:23" ht="24.9" customHeight="1" x14ac:dyDescent="0.25">
      <c r="A328" s="143"/>
      <c r="B328" s="145"/>
      <c r="C328" s="80">
        <v>21</v>
      </c>
      <c r="D328" s="84" t="s">
        <v>369</v>
      </c>
      <c r="E328" s="84">
        <v>122245055.8144</v>
      </c>
      <c r="F328" s="84">
        <v>0</v>
      </c>
      <c r="G328" s="84">
        <v>3667351.6743999999</v>
      </c>
      <c r="H328" s="84">
        <f t="shared" si="79"/>
        <v>1833675.8372</v>
      </c>
      <c r="I328" s="84">
        <f t="shared" si="69"/>
        <v>1833675.8372</v>
      </c>
      <c r="J328" s="96">
        <v>71720697.652099997</v>
      </c>
      <c r="K328" s="85">
        <f t="shared" ref="K328:K391" si="80">E328+F328+G328-H328+J328</f>
        <v>195799429.3037</v>
      </c>
      <c r="L328" s="79"/>
      <c r="M328" s="145"/>
      <c r="N328" s="86">
        <v>22</v>
      </c>
      <c r="O328" s="145"/>
      <c r="P328" s="84" t="s">
        <v>721</v>
      </c>
      <c r="Q328" s="84">
        <v>225234001.23630002</v>
      </c>
      <c r="R328" s="84">
        <v>0</v>
      </c>
      <c r="S328" s="84">
        <v>6757020.0371000003</v>
      </c>
      <c r="T328" s="84">
        <f t="shared" si="72"/>
        <v>3378510.0185500002</v>
      </c>
      <c r="U328" s="84">
        <f t="shared" si="75"/>
        <v>3378510.0185500002</v>
      </c>
      <c r="V328" s="84">
        <v>189164379.5659</v>
      </c>
      <c r="W328" s="85">
        <f t="shared" ref="W328:W391" si="81">Q328+R328+S328-T328+V328</f>
        <v>417776890.82075</v>
      </c>
    </row>
    <row r="329" spans="1:23" ht="24.9" customHeight="1" x14ac:dyDescent="0.25">
      <c r="A329" s="143"/>
      <c r="B329" s="145"/>
      <c r="C329" s="80">
        <v>22</v>
      </c>
      <c r="D329" s="84" t="s">
        <v>370</v>
      </c>
      <c r="E329" s="84">
        <v>118917925.7965</v>
      </c>
      <c r="F329" s="84">
        <v>0</v>
      </c>
      <c r="G329" s="84">
        <v>3567537.7738999999</v>
      </c>
      <c r="H329" s="84">
        <f t="shared" si="79"/>
        <v>1783768.88695</v>
      </c>
      <c r="I329" s="84">
        <f t="shared" si="69"/>
        <v>1783768.88695</v>
      </c>
      <c r="J329" s="96">
        <v>68418133.656000003</v>
      </c>
      <c r="K329" s="85">
        <f t="shared" si="80"/>
        <v>189119828.33945</v>
      </c>
      <c r="L329" s="79"/>
      <c r="M329" s="146"/>
      <c r="N329" s="86">
        <v>23</v>
      </c>
      <c r="O329" s="146"/>
      <c r="P329" s="84" t="s">
        <v>722</v>
      </c>
      <c r="Q329" s="84">
        <v>133312892.4365</v>
      </c>
      <c r="R329" s="84">
        <v>0</v>
      </c>
      <c r="S329" s="84">
        <v>3999386.7730999999</v>
      </c>
      <c r="T329" s="84">
        <f t="shared" si="72"/>
        <v>1999693.3865499999</v>
      </c>
      <c r="U329" s="84">
        <f t="shared" si="75"/>
        <v>1999693.3865499999</v>
      </c>
      <c r="V329" s="84">
        <v>127614904.1004</v>
      </c>
      <c r="W329" s="85">
        <f t="shared" si="81"/>
        <v>262927489.92344999</v>
      </c>
    </row>
    <row r="330" spans="1:23" ht="24.9" customHeight="1" x14ac:dyDescent="0.25">
      <c r="A330" s="143"/>
      <c r="B330" s="145"/>
      <c r="C330" s="80">
        <v>23</v>
      </c>
      <c r="D330" s="84" t="s">
        <v>371</v>
      </c>
      <c r="E330" s="84">
        <v>115024321.8661</v>
      </c>
      <c r="F330" s="84">
        <v>0</v>
      </c>
      <c r="G330" s="84">
        <v>3450729.656</v>
      </c>
      <c r="H330" s="84">
        <f t="shared" si="79"/>
        <v>1725364.828</v>
      </c>
      <c r="I330" s="84">
        <f t="shared" ref="I330:I393" si="82">G330-H330</f>
        <v>1725364.828</v>
      </c>
      <c r="J330" s="96">
        <v>67228634.842399999</v>
      </c>
      <c r="K330" s="85">
        <f t="shared" si="80"/>
        <v>183978321.53650001</v>
      </c>
      <c r="L330" s="79"/>
      <c r="M330" s="80"/>
      <c r="N330" s="141" t="s">
        <v>927</v>
      </c>
      <c r="O330" s="142"/>
      <c r="P330" s="87"/>
      <c r="Q330" s="87">
        <f t="shared" ref="Q330:R330" si="83">SUM(Q307:Q329)</f>
        <v>3334573047.3511004</v>
      </c>
      <c r="R330" s="87">
        <f t="shared" si="83"/>
        <v>0</v>
      </c>
      <c r="S330" s="87">
        <f>SUM(S307:S329)</f>
        <v>100037191.42040002</v>
      </c>
      <c r="T330" s="87">
        <f t="shared" ref="T330:W330" si="84">SUM(T307:T329)</f>
        <v>50018595.710200012</v>
      </c>
      <c r="U330" s="87">
        <f t="shared" si="75"/>
        <v>50018595.710200012</v>
      </c>
      <c r="V330" s="87">
        <f t="shared" si="84"/>
        <v>3295157601.5384998</v>
      </c>
      <c r="W330" s="87">
        <f t="shared" si="84"/>
        <v>6679749244.5998001</v>
      </c>
    </row>
    <row r="331" spans="1:23" ht="24.9" customHeight="1" x14ac:dyDescent="0.25">
      <c r="A331" s="143"/>
      <c r="B331" s="145"/>
      <c r="C331" s="80">
        <v>24</v>
      </c>
      <c r="D331" s="84" t="s">
        <v>372</v>
      </c>
      <c r="E331" s="84">
        <v>118991146.5116</v>
      </c>
      <c r="F331" s="84">
        <v>0</v>
      </c>
      <c r="G331" s="84">
        <v>3569734.3953</v>
      </c>
      <c r="H331" s="84">
        <f t="shared" si="79"/>
        <v>1784867.19765</v>
      </c>
      <c r="I331" s="84">
        <f t="shared" si="82"/>
        <v>1784867.19765</v>
      </c>
      <c r="J331" s="96">
        <v>68053039.960700005</v>
      </c>
      <c r="K331" s="85">
        <f t="shared" si="80"/>
        <v>188829053.66995001</v>
      </c>
      <c r="L331" s="79"/>
      <c r="M331" s="144">
        <v>33</v>
      </c>
      <c r="N331" s="86">
        <v>1</v>
      </c>
      <c r="O331" s="147" t="s">
        <v>63</v>
      </c>
      <c r="P331" s="84" t="s">
        <v>723</v>
      </c>
      <c r="Q331" s="84">
        <v>124902586.7287</v>
      </c>
      <c r="R331" s="84">
        <f>-1564740.79</f>
        <v>-1564740.79</v>
      </c>
      <c r="S331" s="84">
        <v>3747077.6019000001</v>
      </c>
      <c r="T331" s="84">
        <v>0</v>
      </c>
      <c r="U331" s="84">
        <f t="shared" si="75"/>
        <v>3747077.6019000001</v>
      </c>
      <c r="V331" s="84">
        <v>60556422.9947</v>
      </c>
      <c r="W331" s="85">
        <f t="shared" si="81"/>
        <v>187641346.53529999</v>
      </c>
    </row>
    <row r="332" spans="1:23" ht="24.9" customHeight="1" x14ac:dyDescent="0.25">
      <c r="A332" s="143"/>
      <c r="B332" s="145"/>
      <c r="C332" s="80">
        <v>25</v>
      </c>
      <c r="D332" s="84" t="s">
        <v>373</v>
      </c>
      <c r="E332" s="84">
        <v>120080852.82539999</v>
      </c>
      <c r="F332" s="84">
        <v>0</v>
      </c>
      <c r="G332" s="84">
        <v>3602425.5847999998</v>
      </c>
      <c r="H332" s="84">
        <f t="shared" si="79"/>
        <v>1801212.7923999999</v>
      </c>
      <c r="I332" s="84">
        <f t="shared" si="82"/>
        <v>1801212.7923999999</v>
      </c>
      <c r="J332" s="96">
        <v>69466451.275600001</v>
      </c>
      <c r="K332" s="85">
        <f t="shared" si="80"/>
        <v>191348516.89340001</v>
      </c>
      <c r="L332" s="79"/>
      <c r="M332" s="145"/>
      <c r="N332" s="86">
        <v>2</v>
      </c>
      <c r="O332" s="148"/>
      <c r="P332" s="84" t="s">
        <v>724</v>
      </c>
      <c r="Q332" s="84">
        <v>142180995.66729999</v>
      </c>
      <c r="R332" s="84">
        <f t="shared" ref="R332:R353" si="85">-1564740.79</f>
        <v>-1564740.79</v>
      </c>
      <c r="S332" s="84">
        <v>4265429.87</v>
      </c>
      <c r="T332" s="84">
        <v>0</v>
      </c>
      <c r="U332" s="84">
        <f t="shared" si="75"/>
        <v>4265429.87</v>
      </c>
      <c r="V332" s="84">
        <v>70789369.700900003</v>
      </c>
      <c r="W332" s="85">
        <f t="shared" si="81"/>
        <v>215671054.44819999</v>
      </c>
    </row>
    <row r="333" spans="1:23" ht="24.9" customHeight="1" x14ac:dyDescent="0.25">
      <c r="A333" s="143"/>
      <c r="B333" s="145"/>
      <c r="C333" s="80">
        <v>26</v>
      </c>
      <c r="D333" s="84" t="s">
        <v>374</v>
      </c>
      <c r="E333" s="84">
        <v>127745615.64929999</v>
      </c>
      <c r="F333" s="84">
        <v>0</v>
      </c>
      <c r="G333" s="84">
        <v>3832368.4695000001</v>
      </c>
      <c r="H333" s="84">
        <f t="shared" si="79"/>
        <v>1916184.2347500001</v>
      </c>
      <c r="I333" s="84">
        <f t="shared" si="82"/>
        <v>1916184.2347500001</v>
      </c>
      <c r="J333" s="96">
        <v>76472004.611100003</v>
      </c>
      <c r="K333" s="85">
        <f t="shared" si="80"/>
        <v>206133804.49515</v>
      </c>
      <c r="L333" s="79"/>
      <c r="M333" s="145"/>
      <c r="N333" s="86">
        <v>3</v>
      </c>
      <c r="O333" s="148"/>
      <c r="P333" s="84" t="s">
        <v>848</v>
      </c>
      <c r="Q333" s="84">
        <v>153223657.51139998</v>
      </c>
      <c r="R333" s="84">
        <f t="shared" si="85"/>
        <v>-1564740.79</v>
      </c>
      <c r="S333" s="84">
        <v>4596709.7253</v>
      </c>
      <c r="T333" s="84">
        <v>0</v>
      </c>
      <c r="U333" s="84">
        <f t="shared" si="75"/>
        <v>4596709.7253</v>
      </c>
      <c r="V333" s="84">
        <v>73572282.216800004</v>
      </c>
      <c r="W333" s="85">
        <f t="shared" si="81"/>
        <v>229827908.66350001</v>
      </c>
    </row>
    <row r="334" spans="1:23" ht="24.9" customHeight="1" x14ac:dyDescent="0.25">
      <c r="A334" s="143"/>
      <c r="B334" s="146"/>
      <c r="C334" s="80">
        <v>27</v>
      </c>
      <c r="D334" s="84" t="s">
        <v>375</v>
      </c>
      <c r="E334" s="84">
        <v>114279266.71470001</v>
      </c>
      <c r="F334" s="84">
        <v>0</v>
      </c>
      <c r="G334" s="84">
        <v>3428378.0014</v>
      </c>
      <c r="H334" s="84">
        <f t="shared" si="79"/>
        <v>1714189.0007</v>
      </c>
      <c r="I334" s="84">
        <f t="shared" si="82"/>
        <v>1714189.0007</v>
      </c>
      <c r="J334" s="96">
        <v>65402875.570600003</v>
      </c>
      <c r="K334" s="85">
        <f t="shared" si="80"/>
        <v>181396331.28600001</v>
      </c>
      <c r="L334" s="79"/>
      <c r="M334" s="145"/>
      <c r="N334" s="86">
        <v>4</v>
      </c>
      <c r="O334" s="148"/>
      <c r="P334" s="84" t="s">
        <v>725</v>
      </c>
      <c r="Q334" s="84">
        <v>166364473.0413</v>
      </c>
      <c r="R334" s="84">
        <f t="shared" si="85"/>
        <v>-1564740.79</v>
      </c>
      <c r="S334" s="84">
        <v>4990934.1912000002</v>
      </c>
      <c r="T334" s="84">
        <v>0</v>
      </c>
      <c r="U334" s="84">
        <f t="shared" si="75"/>
        <v>4990934.1912000002</v>
      </c>
      <c r="V334" s="84">
        <v>81383193.568299994</v>
      </c>
      <c r="W334" s="85">
        <f t="shared" si="81"/>
        <v>251173860.0108</v>
      </c>
    </row>
    <row r="335" spans="1:23" ht="24.9" customHeight="1" x14ac:dyDescent="0.25">
      <c r="A335" s="80"/>
      <c r="B335" s="140" t="s">
        <v>928</v>
      </c>
      <c r="C335" s="141"/>
      <c r="D335" s="87"/>
      <c r="E335" s="87">
        <f>SUM(E308:E334)</f>
        <v>3377176102.9929004</v>
      </c>
      <c r="F335" s="87">
        <f t="shared" ref="F335:G335" si="86">SUM(F308:F334)</f>
        <v>0</v>
      </c>
      <c r="G335" s="87">
        <f t="shared" si="86"/>
        <v>101315283.08950001</v>
      </c>
      <c r="H335" s="87">
        <f t="shared" si="79"/>
        <v>50657641.544750005</v>
      </c>
      <c r="I335" s="87">
        <f t="shared" si="82"/>
        <v>50657641.544750005</v>
      </c>
      <c r="J335" s="87">
        <f>SUM(J308:J334)</f>
        <v>1948314567.3571</v>
      </c>
      <c r="K335" s="87">
        <f>SUM(K308:K334)</f>
        <v>5376148311.8947496</v>
      </c>
      <c r="L335" s="79"/>
      <c r="M335" s="145"/>
      <c r="N335" s="86">
        <v>5</v>
      </c>
      <c r="O335" s="148"/>
      <c r="P335" s="84" t="s">
        <v>726</v>
      </c>
      <c r="Q335" s="84">
        <v>156499877.5167</v>
      </c>
      <c r="R335" s="84">
        <f t="shared" si="85"/>
        <v>-1564740.79</v>
      </c>
      <c r="S335" s="84">
        <v>4694996.3255000003</v>
      </c>
      <c r="T335" s="84">
        <v>0</v>
      </c>
      <c r="U335" s="84">
        <f t="shared" si="75"/>
        <v>4694996.3255000003</v>
      </c>
      <c r="V335" s="84">
        <v>71791160.047600001</v>
      </c>
      <c r="W335" s="85">
        <f t="shared" si="81"/>
        <v>231421293.09980002</v>
      </c>
    </row>
    <row r="336" spans="1:23" ht="24.9" customHeight="1" x14ac:dyDescent="0.25">
      <c r="A336" s="143">
        <v>17</v>
      </c>
      <c r="B336" s="144" t="s">
        <v>929</v>
      </c>
      <c r="C336" s="80">
        <v>1</v>
      </c>
      <c r="D336" s="84" t="s">
        <v>376</v>
      </c>
      <c r="E336" s="84">
        <v>119339344.29440001</v>
      </c>
      <c r="F336" s="84">
        <v>0</v>
      </c>
      <c r="G336" s="84">
        <v>3580180.3287999998</v>
      </c>
      <c r="H336" s="84">
        <v>0</v>
      </c>
      <c r="I336" s="84">
        <f>G336-H336</f>
        <v>3580180.3287999998</v>
      </c>
      <c r="J336" s="96">
        <v>64588004.102600001</v>
      </c>
      <c r="K336" s="85">
        <f t="shared" si="80"/>
        <v>187507528.72580001</v>
      </c>
      <c r="L336" s="79"/>
      <c r="M336" s="145"/>
      <c r="N336" s="86">
        <v>6</v>
      </c>
      <c r="O336" s="148"/>
      <c r="P336" s="84" t="s">
        <v>727</v>
      </c>
      <c r="Q336" s="84">
        <v>141806603.37489998</v>
      </c>
      <c r="R336" s="84">
        <f t="shared" si="85"/>
        <v>-1564740.79</v>
      </c>
      <c r="S336" s="84">
        <v>4254198.1012000004</v>
      </c>
      <c r="T336" s="84">
        <v>0</v>
      </c>
      <c r="U336" s="84">
        <f t="shared" si="75"/>
        <v>4254198.1012000004</v>
      </c>
      <c r="V336" s="84">
        <v>59177616.339100003</v>
      </c>
      <c r="W336" s="85">
        <f t="shared" si="81"/>
        <v>203673677.02520001</v>
      </c>
    </row>
    <row r="337" spans="1:23" ht="24.9" customHeight="1" x14ac:dyDescent="0.25">
      <c r="A337" s="143"/>
      <c r="B337" s="145"/>
      <c r="C337" s="80">
        <v>2</v>
      </c>
      <c r="D337" s="84" t="s">
        <v>377</v>
      </c>
      <c r="E337" s="84">
        <v>141143983.15019998</v>
      </c>
      <c r="F337" s="84">
        <v>0</v>
      </c>
      <c r="G337" s="84">
        <v>4234319.4945</v>
      </c>
      <c r="H337" s="84">
        <v>0</v>
      </c>
      <c r="I337" s="84">
        <f t="shared" si="82"/>
        <v>4234319.4945</v>
      </c>
      <c r="J337" s="96">
        <v>75652771.211300001</v>
      </c>
      <c r="K337" s="85">
        <f t="shared" si="80"/>
        <v>221031073.85600001</v>
      </c>
      <c r="L337" s="79"/>
      <c r="M337" s="145"/>
      <c r="N337" s="86">
        <v>7</v>
      </c>
      <c r="O337" s="148"/>
      <c r="P337" s="84" t="s">
        <v>728</v>
      </c>
      <c r="Q337" s="84">
        <v>161963375.92210001</v>
      </c>
      <c r="R337" s="84">
        <f t="shared" si="85"/>
        <v>-1564740.79</v>
      </c>
      <c r="S337" s="84">
        <v>4858901.2777000004</v>
      </c>
      <c r="T337" s="84">
        <v>0</v>
      </c>
      <c r="U337" s="84">
        <f t="shared" si="75"/>
        <v>4858901.2777000004</v>
      </c>
      <c r="V337" s="84">
        <v>78924663.3838</v>
      </c>
      <c r="W337" s="85">
        <f t="shared" si="81"/>
        <v>244182199.79360002</v>
      </c>
    </row>
    <row r="338" spans="1:23" ht="24.9" customHeight="1" x14ac:dyDescent="0.25">
      <c r="A338" s="143"/>
      <c r="B338" s="145"/>
      <c r="C338" s="80">
        <v>3</v>
      </c>
      <c r="D338" s="84" t="s">
        <v>378</v>
      </c>
      <c r="E338" s="84">
        <v>175163532.37720001</v>
      </c>
      <c r="F338" s="84">
        <v>0</v>
      </c>
      <c r="G338" s="84">
        <v>5254905.9713000003</v>
      </c>
      <c r="H338" s="84">
        <v>0</v>
      </c>
      <c r="I338" s="84">
        <f t="shared" si="82"/>
        <v>5254905.9713000003</v>
      </c>
      <c r="J338" s="96">
        <v>90959080.8442</v>
      </c>
      <c r="K338" s="85">
        <f t="shared" si="80"/>
        <v>271377519.19270003</v>
      </c>
      <c r="L338" s="79"/>
      <c r="M338" s="145"/>
      <c r="N338" s="86">
        <v>8</v>
      </c>
      <c r="O338" s="148"/>
      <c r="P338" s="84" t="s">
        <v>729</v>
      </c>
      <c r="Q338" s="84">
        <v>138205085.12800002</v>
      </c>
      <c r="R338" s="84">
        <f t="shared" si="85"/>
        <v>-1564740.79</v>
      </c>
      <c r="S338" s="84">
        <v>4146152.5537999999</v>
      </c>
      <c r="T338" s="84">
        <v>0</v>
      </c>
      <c r="U338" s="84">
        <f t="shared" si="75"/>
        <v>4146152.5537999999</v>
      </c>
      <c r="V338" s="84">
        <v>67166494.509800002</v>
      </c>
      <c r="W338" s="85">
        <f t="shared" si="81"/>
        <v>207952991.4016</v>
      </c>
    </row>
    <row r="339" spans="1:23" ht="24.9" customHeight="1" x14ac:dyDescent="0.25">
      <c r="A339" s="143"/>
      <c r="B339" s="145"/>
      <c r="C339" s="80">
        <v>4</v>
      </c>
      <c r="D339" s="84" t="s">
        <v>379</v>
      </c>
      <c r="E339" s="84">
        <v>132490735.91889998</v>
      </c>
      <c r="F339" s="84">
        <v>0</v>
      </c>
      <c r="G339" s="84">
        <v>3974722.0776</v>
      </c>
      <c r="H339" s="84">
        <v>0</v>
      </c>
      <c r="I339" s="84">
        <f t="shared" si="82"/>
        <v>3974722.0776</v>
      </c>
      <c r="J339" s="96">
        <v>66089671.838500001</v>
      </c>
      <c r="K339" s="85">
        <f t="shared" si="80"/>
        <v>202555129.83499998</v>
      </c>
      <c r="L339" s="79"/>
      <c r="M339" s="145"/>
      <c r="N339" s="86">
        <v>9</v>
      </c>
      <c r="O339" s="148"/>
      <c r="P339" s="84" t="s">
        <v>730</v>
      </c>
      <c r="Q339" s="84">
        <v>156437862.13499999</v>
      </c>
      <c r="R339" s="84">
        <f t="shared" si="85"/>
        <v>-1564740.79</v>
      </c>
      <c r="S339" s="84">
        <v>4693135.8640999999</v>
      </c>
      <c r="T339" s="84">
        <v>0</v>
      </c>
      <c r="U339" s="84">
        <f t="shared" si="75"/>
        <v>4693135.8640999999</v>
      </c>
      <c r="V339" s="84">
        <v>66528780.074299999</v>
      </c>
      <c r="W339" s="85">
        <f t="shared" si="81"/>
        <v>226095037.2834</v>
      </c>
    </row>
    <row r="340" spans="1:23" ht="24.9" customHeight="1" x14ac:dyDescent="0.25">
      <c r="A340" s="143"/>
      <c r="B340" s="145"/>
      <c r="C340" s="80">
        <v>5</v>
      </c>
      <c r="D340" s="84" t="s">
        <v>380</v>
      </c>
      <c r="E340" s="84">
        <v>113688609.07349999</v>
      </c>
      <c r="F340" s="84">
        <v>0</v>
      </c>
      <c r="G340" s="84">
        <v>3410658.2722</v>
      </c>
      <c r="H340" s="84">
        <v>0</v>
      </c>
      <c r="I340" s="84">
        <f t="shared" si="82"/>
        <v>3410658.2722</v>
      </c>
      <c r="J340" s="96">
        <v>57084463.548299998</v>
      </c>
      <c r="K340" s="85">
        <f t="shared" si="80"/>
        <v>174183730.89399999</v>
      </c>
      <c r="L340" s="79"/>
      <c r="M340" s="145"/>
      <c r="N340" s="86">
        <v>10</v>
      </c>
      <c r="O340" s="148"/>
      <c r="P340" s="84" t="s">
        <v>731</v>
      </c>
      <c r="Q340" s="84">
        <v>141241610.03149998</v>
      </c>
      <c r="R340" s="84">
        <f t="shared" si="85"/>
        <v>-1564740.79</v>
      </c>
      <c r="S340" s="84">
        <v>4237248.3009000001</v>
      </c>
      <c r="T340" s="84">
        <v>0</v>
      </c>
      <c r="U340" s="84">
        <f t="shared" si="75"/>
        <v>4237248.3009000001</v>
      </c>
      <c r="V340" s="84">
        <v>63410725.795100003</v>
      </c>
      <c r="W340" s="85">
        <f t="shared" si="81"/>
        <v>207324843.33750001</v>
      </c>
    </row>
    <row r="341" spans="1:23" ht="24.9" customHeight="1" x14ac:dyDescent="0.25">
      <c r="A341" s="143"/>
      <c r="B341" s="145"/>
      <c r="C341" s="80">
        <v>6</v>
      </c>
      <c r="D341" s="84" t="s">
        <v>381</v>
      </c>
      <c r="E341" s="84">
        <v>111525506.4288</v>
      </c>
      <c r="F341" s="84">
        <v>0</v>
      </c>
      <c r="G341" s="84">
        <v>3345765.1929000001</v>
      </c>
      <c r="H341" s="84">
        <v>0</v>
      </c>
      <c r="I341" s="84">
        <f t="shared" si="82"/>
        <v>3345765.1929000001</v>
      </c>
      <c r="J341" s="96">
        <v>59552880.778399996</v>
      </c>
      <c r="K341" s="85">
        <f t="shared" si="80"/>
        <v>174424152.40009999</v>
      </c>
      <c r="L341" s="79"/>
      <c r="M341" s="145"/>
      <c r="N341" s="86">
        <v>11</v>
      </c>
      <c r="O341" s="148"/>
      <c r="P341" s="84" t="s">
        <v>732</v>
      </c>
      <c r="Q341" s="84">
        <v>130974350.3312</v>
      </c>
      <c r="R341" s="84">
        <f t="shared" si="85"/>
        <v>-1564740.79</v>
      </c>
      <c r="S341" s="84">
        <v>3929230.5098999999</v>
      </c>
      <c r="T341" s="84">
        <v>0</v>
      </c>
      <c r="U341" s="84">
        <f t="shared" si="75"/>
        <v>3929230.5098999999</v>
      </c>
      <c r="V341" s="84">
        <v>64754346.200499997</v>
      </c>
      <c r="W341" s="85">
        <f t="shared" si="81"/>
        <v>198093186.2516</v>
      </c>
    </row>
    <row r="342" spans="1:23" ht="24.9" customHeight="1" x14ac:dyDescent="0.25">
      <c r="A342" s="143"/>
      <c r="B342" s="145"/>
      <c r="C342" s="80">
        <v>7</v>
      </c>
      <c r="D342" s="84" t="s">
        <v>382</v>
      </c>
      <c r="E342" s="84">
        <v>156551193.05430001</v>
      </c>
      <c r="F342" s="84">
        <v>0</v>
      </c>
      <c r="G342" s="84">
        <v>4696535.7916000001</v>
      </c>
      <c r="H342" s="84">
        <v>0</v>
      </c>
      <c r="I342" s="84">
        <f t="shared" si="82"/>
        <v>4696535.7916000001</v>
      </c>
      <c r="J342" s="96">
        <v>81183991.583800003</v>
      </c>
      <c r="K342" s="85">
        <f t="shared" si="80"/>
        <v>242431720.42970002</v>
      </c>
      <c r="L342" s="79"/>
      <c r="M342" s="145"/>
      <c r="N342" s="86">
        <v>12</v>
      </c>
      <c r="O342" s="148"/>
      <c r="P342" s="84" t="s">
        <v>733</v>
      </c>
      <c r="Q342" s="84">
        <v>155940899.61840001</v>
      </c>
      <c r="R342" s="84">
        <f t="shared" si="85"/>
        <v>-1564740.79</v>
      </c>
      <c r="S342" s="84">
        <v>4678226.9885999998</v>
      </c>
      <c r="T342" s="84">
        <v>0</v>
      </c>
      <c r="U342" s="84">
        <f t="shared" si="75"/>
        <v>4678226.9885999998</v>
      </c>
      <c r="V342" s="84">
        <v>66973987.917800002</v>
      </c>
      <c r="W342" s="85">
        <f t="shared" si="81"/>
        <v>226028373.73480001</v>
      </c>
    </row>
    <row r="343" spans="1:23" ht="24.9" customHeight="1" x14ac:dyDescent="0.25">
      <c r="A343" s="143"/>
      <c r="B343" s="145"/>
      <c r="C343" s="80">
        <v>8</v>
      </c>
      <c r="D343" s="84" t="s">
        <v>383</v>
      </c>
      <c r="E343" s="84">
        <v>131388563.80499999</v>
      </c>
      <c r="F343" s="84">
        <v>0</v>
      </c>
      <c r="G343" s="84">
        <v>3941656.9142</v>
      </c>
      <c r="H343" s="84">
        <v>0</v>
      </c>
      <c r="I343" s="84">
        <f t="shared" si="82"/>
        <v>3941656.9142</v>
      </c>
      <c r="J343" s="96">
        <v>67529690.937600002</v>
      </c>
      <c r="K343" s="85">
        <f t="shared" si="80"/>
        <v>202859911.65679997</v>
      </c>
      <c r="L343" s="79"/>
      <c r="M343" s="145"/>
      <c r="N343" s="86">
        <v>13</v>
      </c>
      <c r="O343" s="148"/>
      <c r="P343" s="84" t="s">
        <v>734</v>
      </c>
      <c r="Q343" s="84">
        <v>163613471.56580001</v>
      </c>
      <c r="R343" s="84">
        <f t="shared" si="85"/>
        <v>-1564740.79</v>
      </c>
      <c r="S343" s="84">
        <v>4908404.1469999999</v>
      </c>
      <c r="T343" s="84">
        <v>0</v>
      </c>
      <c r="U343" s="84">
        <f t="shared" si="75"/>
        <v>4908404.1469999999</v>
      </c>
      <c r="V343" s="84">
        <v>75470158.761800006</v>
      </c>
      <c r="W343" s="85">
        <f t="shared" si="81"/>
        <v>242427293.6846</v>
      </c>
    </row>
    <row r="344" spans="1:23" ht="24.9" customHeight="1" x14ac:dyDescent="0.25">
      <c r="A344" s="143"/>
      <c r="B344" s="145"/>
      <c r="C344" s="80">
        <v>9</v>
      </c>
      <c r="D344" s="84" t="s">
        <v>384</v>
      </c>
      <c r="E344" s="84">
        <v>115087662.3725</v>
      </c>
      <c r="F344" s="84">
        <v>0</v>
      </c>
      <c r="G344" s="84">
        <v>3452629.8711999999</v>
      </c>
      <c r="H344" s="84">
        <v>0</v>
      </c>
      <c r="I344" s="84">
        <f t="shared" si="82"/>
        <v>3452629.8711999999</v>
      </c>
      <c r="J344" s="96">
        <v>60976324.536499999</v>
      </c>
      <c r="K344" s="85">
        <f t="shared" si="80"/>
        <v>179516616.7802</v>
      </c>
      <c r="L344" s="79"/>
      <c r="M344" s="145"/>
      <c r="N344" s="86">
        <v>14</v>
      </c>
      <c r="O344" s="148"/>
      <c r="P344" s="84" t="s">
        <v>735</v>
      </c>
      <c r="Q344" s="84">
        <v>147424405.57550001</v>
      </c>
      <c r="R344" s="84">
        <f t="shared" si="85"/>
        <v>-1564740.79</v>
      </c>
      <c r="S344" s="84">
        <v>4422732.1672999999</v>
      </c>
      <c r="T344" s="84">
        <v>0</v>
      </c>
      <c r="U344" s="84">
        <f t="shared" si="75"/>
        <v>4422732.1672999999</v>
      </c>
      <c r="V344" s="84">
        <v>68027830.651099995</v>
      </c>
      <c r="W344" s="85">
        <f t="shared" si="81"/>
        <v>218310227.60390002</v>
      </c>
    </row>
    <row r="345" spans="1:23" ht="24.9" customHeight="1" x14ac:dyDescent="0.25">
      <c r="A345" s="143"/>
      <c r="B345" s="145"/>
      <c r="C345" s="80">
        <v>10</v>
      </c>
      <c r="D345" s="84" t="s">
        <v>385</v>
      </c>
      <c r="E345" s="84">
        <v>121583850.83399999</v>
      </c>
      <c r="F345" s="84">
        <v>0</v>
      </c>
      <c r="G345" s="84">
        <v>3647515.5249999999</v>
      </c>
      <c r="H345" s="84">
        <v>0</v>
      </c>
      <c r="I345" s="84">
        <f t="shared" si="82"/>
        <v>3647515.5249999999</v>
      </c>
      <c r="J345" s="96">
        <v>62118714.486199997</v>
      </c>
      <c r="K345" s="85">
        <f t="shared" si="80"/>
        <v>187350080.8452</v>
      </c>
      <c r="L345" s="79"/>
      <c r="M345" s="145"/>
      <c r="N345" s="86">
        <v>15</v>
      </c>
      <c r="O345" s="148"/>
      <c r="P345" s="84" t="s">
        <v>736</v>
      </c>
      <c r="Q345" s="84">
        <v>132009524.06199999</v>
      </c>
      <c r="R345" s="84">
        <f t="shared" si="85"/>
        <v>-1564740.79</v>
      </c>
      <c r="S345" s="84">
        <v>3960285.7218999998</v>
      </c>
      <c r="T345" s="84">
        <v>0</v>
      </c>
      <c r="U345" s="84">
        <f t="shared" si="75"/>
        <v>3960285.7218999998</v>
      </c>
      <c r="V345" s="84">
        <v>60462059.869199999</v>
      </c>
      <c r="W345" s="85">
        <f t="shared" si="81"/>
        <v>194867128.86309996</v>
      </c>
    </row>
    <row r="346" spans="1:23" ht="24.9" customHeight="1" x14ac:dyDescent="0.25">
      <c r="A346" s="143"/>
      <c r="B346" s="145"/>
      <c r="C346" s="80">
        <v>11</v>
      </c>
      <c r="D346" s="84" t="s">
        <v>386</v>
      </c>
      <c r="E346" s="84">
        <v>169130191.095</v>
      </c>
      <c r="F346" s="84">
        <v>0</v>
      </c>
      <c r="G346" s="84">
        <v>5073905.7328000003</v>
      </c>
      <c r="H346" s="84">
        <v>0</v>
      </c>
      <c r="I346" s="84">
        <f t="shared" si="82"/>
        <v>5073905.7328000003</v>
      </c>
      <c r="J346" s="96">
        <v>85028162.117200002</v>
      </c>
      <c r="K346" s="85">
        <f t="shared" si="80"/>
        <v>259232258.94499999</v>
      </c>
      <c r="L346" s="79"/>
      <c r="M346" s="145"/>
      <c r="N346" s="86">
        <v>16</v>
      </c>
      <c r="O346" s="148"/>
      <c r="P346" s="84" t="s">
        <v>737</v>
      </c>
      <c r="Q346" s="84">
        <v>146693985.38950002</v>
      </c>
      <c r="R346" s="84">
        <f t="shared" si="85"/>
        <v>-1564740.79</v>
      </c>
      <c r="S346" s="84">
        <v>4400819.5617000004</v>
      </c>
      <c r="T346" s="84">
        <v>0</v>
      </c>
      <c r="U346" s="84">
        <f t="shared" si="75"/>
        <v>4400819.5617000004</v>
      </c>
      <c r="V346" s="84">
        <v>79141015.203199998</v>
      </c>
      <c r="W346" s="85">
        <f t="shared" si="81"/>
        <v>228671079.36440003</v>
      </c>
    </row>
    <row r="347" spans="1:23" ht="24.9" customHeight="1" x14ac:dyDescent="0.25">
      <c r="A347" s="143"/>
      <c r="B347" s="145"/>
      <c r="C347" s="80">
        <v>12</v>
      </c>
      <c r="D347" s="84" t="s">
        <v>387</v>
      </c>
      <c r="E347" s="84">
        <v>125048697.86839999</v>
      </c>
      <c r="F347" s="84">
        <v>-1E-4</v>
      </c>
      <c r="G347" s="84">
        <v>3751460.9360000002</v>
      </c>
      <c r="H347" s="84">
        <v>0</v>
      </c>
      <c r="I347" s="84">
        <f t="shared" si="82"/>
        <v>3751460.9360000002</v>
      </c>
      <c r="J347" s="96">
        <v>63499847.505500004</v>
      </c>
      <c r="K347" s="85">
        <f t="shared" si="80"/>
        <v>192300006.3098</v>
      </c>
      <c r="L347" s="79"/>
      <c r="M347" s="145"/>
      <c r="N347" s="86">
        <v>17</v>
      </c>
      <c r="O347" s="148"/>
      <c r="P347" s="84" t="s">
        <v>738</v>
      </c>
      <c r="Q347" s="84">
        <v>145508918.2536</v>
      </c>
      <c r="R347" s="84">
        <f t="shared" si="85"/>
        <v>-1564740.79</v>
      </c>
      <c r="S347" s="84">
        <v>4365267.5476000002</v>
      </c>
      <c r="T347" s="84">
        <v>0</v>
      </c>
      <c r="U347" s="84">
        <f t="shared" si="75"/>
        <v>4365267.5476000002</v>
      </c>
      <c r="V347" s="84">
        <v>73625788.580799997</v>
      </c>
      <c r="W347" s="85">
        <f t="shared" si="81"/>
        <v>221935233.59200001</v>
      </c>
    </row>
    <row r="348" spans="1:23" ht="24.9" customHeight="1" x14ac:dyDescent="0.25">
      <c r="A348" s="143"/>
      <c r="B348" s="145"/>
      <c r="C348" s="80">
        <v>13</v>
      </c>
      <c r="D348" s="84" t="s">
        <v>388</v>
      </c>
      <c r="E348" s="84">
        <v>105561484.26010001</v>
      </c>
      <c r="F348" s="84">
        <v>0</v>
      </c>
      <c r="G348" s="84">
        <v>3166844.5277999998</v>
      </c>
      <c r="H348" s="84">
        <v>0</v>
      </c>
      <c r="I348" s="84">
        <f t="shared" si="82"/>
        <v>3166844.5277999998</v>
      </c>
      <c r="J348" s="96">
        <v>60753429.819300003</v>
      </c>
      <c r="K348" s="85">
        <f t="shared" si="80"/>
        <v>169481758.6072</v>
      </c>
      <c r="L348" s="79"/>
      <c r="M348" s="145"/>
      <c r="N348" s="86">
        <v>18</v>
      </c>
      <c r="O348" s="148"/>
      <c r="P348" s="84" t="s">
        <v>739</v>
      </c>
      <c r="Q348" s="84">
        <v>162928738.36840001</v>
      </c>
      <c r="R348" s="84">
        <f t="shared" si="85"/>
        <v>-1564740.79</v>
      </c>
      <c r="S348" s="84">
        <v>4887862.1509999996</v>
      </c>
      <c r="T348" s="84">
        <v>0</v>
      </c>
      <c r="U348" s="84">
        <f t="shared" si="75"/>
        <v>4887862.1509999996</v>
      </c>
      <c r="V348" s="84">
        <v>77990192.185299993</v>
      </c>
      <c r="W348" s="85">
        <f t="shared" si="81"/>
        <v>244242051.9147</v>
      </c>
    </row>
    <row r="349" spans="1:23" ht="24.9" customHeight="1" x14ac:dyDescent="0.25">
      <c r="A349" s="143"/>
      <c r="B349" s="145"/>
      <c r="C349" s="80">
        <v>14</v>
      </c>
      <c r="D349" s="84" t="s">
        <v>389</v>
      </c>
      <c r="E349" s="84">
        <v>145090891.60080001</v>
      </c>
      <c r="F349" s="84">
        <v>0</v>
      </c>
      <c r="G349" s="84">
        <v>4352726.7479999997</v>
      </c>
      <c r="H349" s="84">
        <v>0</v>
      </c>
      <c r="I349" s="84">
        <f t="shared" si="82"/>
        <v>4352726.7479999997</v>
      </c>
      <c r="J349" s="96">
        <v>78705105.717399999</v>
      </c>
      <c r="K349" s="85">
        <f t="shared" si="80"/>
        <v>228148724.06620002</v>
      </c>
      <c r="L349" s="79"/>
      <c r="M349" s="145"/>
      <c r="N349" s="86">
        <v>19</v>
      </c>
      <c r="O349" s="148"/>
      <c r="P349" s="84" t="s">
        <v>740</v>
      </c>
      <c r="Q349" s="84">
        <v>150213730.7304</v>
      </c>
      <c r="R349" s="84">
        <f t="shared" si="85"/>
        <v>-1564740.79</v>
      </c>
      <c r="S349" s="84">
        <v>4506411.9219000004</v>
      </c>
      <c r="T349" s="84">
        <v>0</v>
      </c>
      <c r="U349" s="84">
        <f t="shared" si="75"/>
        <v>4506411.9219000004</v>
      </c>
      <c r="V349" s="84">
        <v>61839703.343000002</v>
      </c>
      <c r="W349" s="85">
        <f t="shared" si="81"/>
        <v>214995105.2053</v>
      </c>
    </row>
    <row r="350" spans="1:23" ht="24.9" customHeight="1" x14ac:dyDescent="0.25">
      <c r="A350" s="143"/>
      <c r="B350" s="145"/>
      <c r="C350" s="80">
        <v>15</v>
      </c>
      <c r="D350" s="84" t="s">
        <v>390</v>
      </c>
      <c r="E350" s="84">
        <v>163190109.3035</v>
      </c>
      <c r="F350" s="84">
        <v>0</v>
      </c>
      <c r="G350" s="84">
        <v>4895703.2790999999</v>
      </c>
      <c r="H350" s="84">
        <v>0</v>
      </c>
      <c r="I350" s="84">
        <f t="shared" si="82"/>
        <v>4895703.2790999999</v>
      </c>
      <c r="J350" s="96">
        <v>84806575.979499996</v>
      </c>
      <c r="K350" s="85">
        <f t="shared" si="80"/>
        <v>252892388.56209999</v>
      </c>
      <c r="L350" s="79"/>
      <c r="M350" s="145"/>
      <c r="N350" s="86">
        <v>20</v>
      </c>
      <c r="O350" s="148"/>
      <c r="P350" s="84" t="s">
        <v>741</v>
      </c>
      <c r="Q350" s="84">
        <v>136696686.7164</v>
      </c>
      <c r="R350" s="84">
        <f t="shared" si="85"/>
        <v>-1564740.79</v>
      </c>
      <c r="S350" s="84">
        <v>4100900.6014999999</v>
      </c>
      <c r="T350" s="84">
        <v>0</v>
      </c>
      <c r="U350" s="84">
        <f t="shared" si="75"/>
        <v>4100900.6014999999</v>
      </c>
      <c r="V350" s="84">
        <v>55226578.475599997</v>
      </c>
      <c r="W350" s="85">
        <f t="shared" si="81"/>
        <v>194459425.00350001</v>
      </c>
    </row>
    <row r="351" spans="1:23" ht="24.9" customHeight="1" x14ac:dyDescent="0.25">
      <c r="A351" s="143"/>
      <c r="B351" s="145"/>
      <c r="C351" s="80">
        <v>16</v>
      </c>
      <c r="D351" s="84" t="s">
        <v>391</v>
      </c>
      <c r="E351" s="84">
        <v>119602635.92749999</v>
      </c>
      <c r="F351" s="84">
        <v>0</v>
      </c>
      <c r="G351" s="84">
        <v>3588079.0778000001</v>
      </c>
      <c r="H351" s="84">
        <v>0</v>
      </c>
      <c r="I351" s="84">
        <f t="shared" si="82"/>
        <v>3588079.0778000001</v>
      </c>
      <c r="J351" s="96">
        <v>63999870.292400002</v>
      </c>
      <c r="K351" s="85">
        <f t="shared" si="80"/>
        <v>187190585.29769999</v>
      </c>
      <c r="L351" s="79"/>
      <c r="M351" s="145"/>
      <c r="N351" s="86">
        <v>21</v>
      </c>
      <c r="O351" s="148"/>
      <c r="P351" s="84" t="s">
        <v>742</v>
      </c>
      <c r="Q351" s="84">
        <v>140913251.94139999</v>
      </c>
      <c r="R351" s="84">
        <f t="shared" si="85"/>
        <v>-1564740.79</v>
      </c>
      <c r="S351" s="84">
        <v>4227397.5581999999</v>
      </c>
      <c r="T351" s="84">
        <v>0</v>
      </c>
      <c r="U351" s="84">
        <f t="shared" si="75"/>
        <v>4227397.5581999999</v>
      </c>
      <c r="V351" s="84">
        <v>71401930.329400003</v>
      </c>
      <c r="W351" s="85">
        <f t="shared" si="81"/>
        <v>214977839.039</v>
      </c>
    </row>
    <row r="352" spans="1:23" ht="24.9" customHeight="1" x14ac:dyDescent="0.25">
      <c r="A352" s="143"/>
      <c r="B352" s="145"/>
      <c r="C352" s="80">
        <v>17</v>
      </c>
      <c r="D352" s="84" t="s">
        <v>392</v>
      </c>
      <c r="E352" s="84">
        <v>126562260.8345</v>
      </c>
      <c r="F352" s="84">
        <v>0</v>
      </c>
      <c r="G352" s="84">
        <v>3796867.8250000002</v>
      </c>
      <c r="H352" s="84">
        <v>0</v>
      </c>
      <c r="I352" s="84">
        <f t="shared" si="82"/>
        <v>3796867.8250000002</v>
      </c>
      <c r="J352" s="96">
        <v>68876219.297600001</v>
      </c>
      <c r="K352" s="85">
        <f t="shared" si="80"/>
        <v>199235347.9571</v>
      </c>
      <c r="L352" s="79"/>
      <c r="M352" s="145"/>
      <c r="N352" s="86">
        <v>22</v>
      </c>
      <c r="O352" s="148"/>
      <c r="P352" s="84" t="s">
        <v>743</v>
      </c>
      <c r="Q352" s="84">
        <v>135580444.16790003</v>
      </c>
      <c r="R352" s="84">
        <f t="shared" si="85"/>
        <v>-1564740.79</v>
      </c>
      <c r="S352" s="84">
        <v>4067413.3250000002</v>
      </c>
      <c r="T352" s="84">
        <v>0</v>
      </c>
      <c r="U352" s="84">
        <f t="shared" si="75"/>
        <v>4067413.3250000002</v>
      </c>
      <c r="V352" s="84">
        <v>68884804.860499993</v>
      </c>
      <c r="W352" s="85">
        <f t="shared" si="81"/>
        <v>206967921.56340003</v>
      </c>
    </row>
    <row r="353" spans="1:23" ht="24.9" customHeight="1" x14ac:dyDescent="0.25">
      <c r="A353" s="143"/>
      <c r="B353" s="145"/>
      <c r="C353" s="80">
        <v>18</v>
      </c>
      <c r="D353" s="84" t="s">
        <v>393</v>
      </c>
      <c r="E353" s="84">
        <v>132002225.52509999</v>
      </c>
      <c r="F353" s="84">
        <v>0</v>
      </c>
      <c r="G353" s="84">
        <v>3960066.7658000002</v>
      </c>
      <c r="H353" s="84">
        <v>0</v>
      </c>
      <c r="I353" s="84">
        <f t="shared" si="82"/>
        <v>3960066.7658000002</v>
      </c>
      <c r="J353" s="96">
        <v>73242367.674799994</v>
      </c>
      <c r="K353" s="85">
        <f t="shared" si="80"/>
        <v>209204659.96569997</v>
      </c>
      <c r="L353" s="79"/>
      <c r="M353" s="146"/>
      <c r="N353" s="86">
        <v>23</v>
      </c>
      <c r="O353" s="149"/>
      <c r="P353" s="84" t="s">
        <v>744</v>
      </c>
      <c r="Q353" s="84">
        <v>127106636.5649</v>
      </c>
      <c r="R353" s="84">
        <f t="shared" si="85"/>
        <v>-1564740.79</v>
      </c>
      <c r="S353" s="84">
        <v>3813199.0968999998</v>
      </c>
      <c r="T353" s="84">
        <v>0</v>
      </c>
      <c r="U353" s="84">
        <f t="shared" si="75"/>
        <v>3813199.0968999998</v>
      </c>
      <c r="V353" s="84">
        <v>62008073.912100002</v>
      </c>
      <c r="W353" s="85">
        <f t="shared" si="81"/>
        <v>191363168.78389999</v>
      </c>
    </row>
    <row r="354" spans="1:23" ht="24.9" customHeight="1" x14ac:dyDescent="0.25">
      <c r="A354" s="143"/>
      <c r="B354" s="145"/>
      <c r="C354" s="80">
        <v>19</v>
      </c>
      <c r="D354" s="84" t="s">
        <v>394</v>
      </c>
      <c r="E354" s="84">
        <v>136377649.35370001</v>
      </c>
      <c r="F354" s="84">
        <v>0</v>
      </c>
      <c r="G354" s="84">
        <v>4091329.4805999999</v>
      </c>
      <c r="H354" s="84">
        <v>0</v>
      </c>
      <c r="I354" s="84">
        <f t="shared" si="82"/>
        <v>4091329.4805999999</v>
      </c>
      <c r="J354" s="96">
        <v>70536515.954799995</v>
      </c>
      <c r="K354" s="85">
        <f t="shared" si="80"/>
        <v>211005494.78909999</v>
      </c>
      <c r="L354" s="79"/>
      <c r="M354" s="80"/>
      <c r="N354" s="141" t="s">
        <v>930</v>
      </c>
      <c r="O354" s="142"/>
      <c r="P354" s="87"/>
      <c r="Q354" s="87">
        <f t="shared" ref="Q354:R354" si="87">SUM(Q331:Q353)</f>
        <v>3358431170.3423009</v>
      </c>
      <c r="R354" s="87">
        <f t="shared" si="87"/>
        <v>-35989038.169999987</v>
      </c>
      <c r="S354" s="87">
        <f>SUM(S331:S353)</f>
        <v>100752935.11010002</v>
      </c>
      <c r="T354" s="87">
        <f t="shared" ref="T354:W354" si="88">SUM(T331:T353)</f>
        <v>0</v>
      </c>
      <c r="U354" s="87">
        <f t="shared" si="75"/>
        <v>100752935.11010002</v>
      </c>
      <c r="V354" s="87">
        <f t="shared" si="88"/>
        <v>1579107178.9207003</v>
      </c>
      <c r="W354" s="87">
        <f t="shared" si="88"/>
        <v>5002302246.2031002</v>
      </c>
    </row>
    <row r="355" spans="1:23" ht="24.9" customHeight="1" x14ac:dyDescent="0.25">
      <c r="A355" s="143"/>
      <c r="B355" s="145"/>
      <c r="C355" s="80">
        <v>20</v>
      </c>
      <c r="D355" s="84" t="s">
        <v>395</v>
      </c>
      <c r="E355" s="84">
        <v>137556863.9734</v>
      </c>
      <c r="F355" s="84">
        <v>0</v>
      </c>
      <c r="G355" s="84">
        <v>4126705.9191999999</v>
      </c>
      <c r="H355" s="84">
        <v>0</v>
      </c>
      <c r="I355" s="84">
        <f t="shared" si="82"/>
        <v>4126705.9191999999</v>
      </c>
      <c r="J355" s="96">
        <v>71525511.301300004</v>
      </c>
      <c r="K355" s="85">
        <f t="shared" si="80"/>
        <v>213209081.19389999</v>
      </c>
      <c r="L355" s="79"/>
      <c r="M355" s="144">
        <v>34</v>
      </c>
      <c r="N355" s="86">
        <v>1</v>
      </c>
      <c r="O355" s="144" t="s">
        <v>64</v>
      </c>
      <c r="P355" s="84" t="s">
        <v>745</v>
      </c>
      <c r="Q355" s="84">
        <v>126162549.8769</v>
      </c>
      <c r="R355" s="84">
        <v>0</v>
      </c>
      <c r="S355" s="84">
        <v>3784876.4963000002</v>
      </c>
      <c r="T355" s="84">
        <v>0</v>
      </c>
      <c r="U355" s="84">
        <f t="shared" si="75"/>
        <v>3784876.4963000002</v>
      </c>
      <c r="V355" s="84">
        <v>59258300.513999999</v>
      </c>
      <c r="W355" s="85">
        <f t="shared" si="81"/>
        <v>189205726.8872</v>
      </c>
    </row>
    <row r="356" spans="1:23" ht="24.9" customHeight="1" x14ac:dyDescent="0.25">
      <c r="A356" s="143"/>
      <c r="B356" s="145"/>
      <c r="C356" s="80">
        <v>21</v>
      </c>
      <c r="D356" s="84" t="s">
        <v>396</v>
      </c>
      <c r="E356" s="84">
        <v>128863199.88169999</v>
      </c>
      <c r="F356" s="84">
        <v>0</v>
      </c>
      <c r="G356" s="84">
        <v>3865895.9964999999</v>
      </c>
      <c r="H356" s="84">
        <v>0</v>
      </c>
      <c r="I356" s="84">
        <f t="shared" si="82"/>
        <v>3865895.9964999999</v>
      </c>
      <c r="J356" s="96">
        <v>68864442.081599995</v>
      </c>
      <c r="K356" s="85">
        <f t="shared" si="80"/>
        <v>201593537.9598</v>
      </c>
      <c r="L356" s="79"/>
      <c r="M356" s="145"/>
      <c r="N356" s="86">
        <v>2</v>
      </c>
      <c r="O356" s="145"/>
      <c r="P356" s="84" t="s">
        <v>746</v>
      </c>
      <c r="Q356" s="84">
        <v>215893176.63260001</v>
      </c>
      <c r="R356" s="84">
        <v>0</v>
      </c>
      <c r="S356" s="84">
        <v>6476795.2989999996</v>
      </c>
      <c r="T356" s="84">
        <v>0</v>
      </c>
      <c r="U356" s="84">
        <f t="shared" si="75"/>
        <v>6476795.2989999996</v>
      </c>
      <c r="V356" s="84">
        <v>76998858.910799995</v>
      </c>
      <c r="W356" s="85">
        <f t="shared" si="81"/>
        <v>299368830.84240001</v>
      </c>
    </row>
    <row r="357" spans="1:23" ht="24.9" customHeight="1" x14ac:dyDescent="0.25">
      <c r="A357" s="143"/>
      <c r="B357" s="145"/>
      <c r="C357" s="80">
        <v>22</v>
      </c>
      <c r="D357" s="84" t="s">
        <v>397</v>
      </c>
      <c r="E357" s="84">
        <v>118200945.17250001</v>
      </c>
      <c r="F357" s="84">
        <v>0</v>
      </c>
      <c r="G357" s="84">
        <v>3546028.3552000001</v>
      </c>
      <c r="H357" s="84">
        <v>0</v>
      </c>
      <c r="I357" s="84">
        <f t="shared" si="82"/>
        <v>3546028.3552000001</v>
      </c>
      <c r="J357" s="96">
        <v>64067916.429200001</v>
      </c>
      <c r="K357" s="85">
        <f t="shared" si="80"/>
        <v>185814889.9569</v>
      </c>
      <c r="L357" s="79"/>
      <c r="M357" s="145"/>
      <c r="N357" s="86">
        <v>3</v>
      </c>
      <c r="O357" s="145"/>
      <c r="P357" s="84" t="s">
        <v>747</v>
      </c>
      <c r="Q357" s="84">
        <v>148278899.58000001</v>
      </c>
      <c r="R357" s="84">
        <v>0</v>
      </c>
      <c r="S357" s="84">
        <v>4448366.9874</v>
      </c>
      <c r="T357" s="84">
        <v>0</v>
      </c>
      <c r="U357" s="84">
        <f t="shared" si="75"/>
        <v>4448366.9874</v>
      </c>
      <c r="V357" s="84">
        <v>66119619.303199999</v>
      </c>
      <c r="W357" s="85">
        <f t="shared" si="81"/>
        <v>218846885.87060001</v>
      </c>
    </row>
    <row r="358" spans="1:23" ht="24.9" customHeight="1" x14ac:dyDescent="0.25">
      <c r="A358" s="143"/>
      <c r="B358" s="145"/>
      <c r="C358" s="80">
        <v>23</v>
      </c>
      <c r="D358" s="84" t="s">
        <v>398</v>
      </c>
      <c r="E358" s="84">
        <v>145058386.4314</v>
      </c>
      <c r="F358" s="84">
        <v>0</v>
      </c>
      <c r="G358" s="84">
        <v>4351751.5928999996</v>
      </c>
      <c r="H358" s="84">
        <v>0</v>
      </c>
      <c r="I358" s="84">
        <f t="shared" si="82"/>
        <v>4351751.5928999996</v>
      </c>
      <c r="J358" s="96">
        <v>73315211.9366</v>
      </c>
      <c r="K358" s="85">
        <f t="shared" si="80"/>
        <v>222725349.96090001</v>
      </c>
      <c r="L358" s="79"/>
      <c r="M358" s="145"/>
      <c r="N358" s="86">
        <v>4</v>
      </c>
      <c r="O358" s="145"/>
      <c r="P358" s="84" t="s">
        <v>748</v>
      </c>
      <c r="Q358" s="84">
        <v>177045892.8538</v>
      </c>
      <c r="R358" s="84">
        <v>0</v>
      </c>
      <c r="S358" s="84">
        <v>5311376.7856000001</v>
      </c>
      <c r="T358" s="84">
        <v>0</v>
      </c>
      <c r="U358" s="84">
        <f t="shared" si="75"/>
        <v>5311376.7856000001</v>
      </c>
      <c r="V358" s="84">
        <v>59383342.560099997</v>
      </c>
      <c r="W358" s="85">
        <f t="shared" si="81"/>
        <v>241740612.19949999</v>
      </c>
    </row>
    <row r="359" spans="1:23" ht="24.9" customHeight="1" x14ac:dyDescent="0.25">
      <c r="A359" s="143"/>
      <c r="B359" s="145"/>
      <c r="C359" s="80">
        <v>24</v>
      </c>
      <c r="D359" s="84" t="s">
        <v>399</v>
      </c>
      <c r="E359" s="84">
        <v>107271903.4554</v>
      </c>
      <c r="F359" s="84">
        <v>0</v>
      </c>
      <c r="G359" s="84">
        <v>3218157.1036999999</v>
      </c>
      <c r="H359" s="84">
        <v>0</v>
      </c>
      <c r="I359" s="84">
        <f t="shared" si="82"/>
        <v>3218157.1036999999</v>
      </c>
      <c r="J359" s="96">
        <v>56710064.398500003</v>
      </c>
      <c r="K359" s="85">
        <f t="shared" si="80"/>
        <v>167200124.9576</v>
      </c>
      <c r="L359" s="79"/>
      <c r="M359" s="145"/>
      <c r="N359" s="86">
        <v>5</v>
      </c>
      <c r="O359" s="145"/>
      <c r="P359" s="84" t="s">
        <v>749</v>
      </c>
      <c r="Q359" s="84">
        <v>191270727.77509999</v>
      </c>
      <c r="R359" s="84">
        <v>0</v>
      </c>
      <c r="S359" s="84">
        <v>5738121.8333000001</v>
      </c>
      <c r="T359" s="84">
        <v>0</v>
      </c>
      <c r="U359" s="84">
        <f t="shared" si="75"/>
        <v>5738121.8333000001</v>
      </c>
      <c r="V359" s="84">
        <v>82206133.145099998</v>
      </c>
      <c r="W359" s="85">
        <f t="shared" si="81"/>
        <v>279214982.75349998</v>
      </c>
    </row>
    <row r="360" spans="1:23" ht="24.9" customHeight="1" x14ac:dyDescent="0.25">
      <c r="A360" s="143"/>
      <c r="B360" s="145"/>
      <c r="C360" s="80">
        <v>25</v>
      </c>
      <c r="D360" s="84" t="s">
        <v>400</v>
      </c>
      <c r="E360" s="84">
        <v>134639048.54769999</v>
      </c>
      <c r="F360" s="84">
        <v>0</v>
      </c>
      <c r="G360" s="84">
        <v>4039171.4564</v>
      </c>
      <c r="H360" s="84">
        <v>0</v>
      </c>
      <c r="I360" s="84">
        <f t="shared" si="82"/>
        <v>4039171.4564</v>
      </c>
      <c r="J360" s="96">
        <v>64420505.919799998</v>
      </c>
      <c r="K360" s="85">
        <f t="shared" si="80"/>
        <v>203098725.92390001</v>
      </c>
      <c r="L360" s="79"/>
      <c r="M360" s="145"/>
      <c r="N360" s="86">
        <v>6</v>
      </c>
      <c r="O360" s="145"/>
      <c r="P360" s="84" t="s">
        <v>750</v>
      </c>
      <c r="Q360" s="84">
        <v>132502886.7766</v>
      </c>
      <c r="R360" s="84">
        <v>0</v>
      </c>
      <c r="S360" s="84">
        <v>3975086.6033000001</v>
      </c>
      <c r="T360" s="84">
        <v>0</v>
      </c>
      <c r="U360" s="84">
        <f t="shared" si="75"/>
        <v>3975086.6033000001</v>
      </c>
      <c r="V360" s="84">
        <v>58841445.227499999</v>
      </c>
      <c r="W360" s="85">
        <f t="shared" si="81"/>
        <v>195319418.6074</v>
      </c>
    </row>
    <row r="361" spans="1:23" ht="24.9" customHeight="1" x14ac:dyDescent="0.25">
      <c r="A361" s="143"/>
      <c r="B361" s="145"/>
      <c r="C361" s="80">
        <v>26</v>
      </c>
      <c r="D361" s="84" t="s">
        <v>401</v>
      </c>
      <c r="E361" s="84">
        <v>122453532.2722</v>
      </c>
      <c r="F361" s="84">
        <v>0</v>
      </c>
      <c r="G361" s="84">
        <v>3673605.9682</v>
      </c>
      <c r="H361" s="84">
        <v>0</v>
      </c>
      <c r="I361" s="84">
        <f t="shared" si="82"/>
        <v>3673605.9682</v>
      </c>
      <c r="J361" s="96">
        <v>64552527.056900002</v>
      </c>
      <c r="K361" s="85">
        <f t="shared" si="80"/>
        <v>190679665.29730001</v>
      </c>
      <c r="L361" s="79"/>
      <c r="M361" s="145"/>
      <c r="N361" s="86">
        <v>7</v>
      </c>
      <c r="O361" s="145"/>
      <c r="P361" s="84" t="s">
        <v>751</v>
      </c>
      <c r="Q361" s="84">
        <v>127445000.49510001</v>
      </c>
      <c r="R361" s="84">
        <v>0</v>
      </c>
      <c r="S361" s="84">
        <v>3823350.0148999998</v>
      </c>
      <c r="T361" s="84">
        <v>0</v>
      </c>
      <c r="U361" s="84">
        <f t="shared" si="75"/>
        <v>3823350.0148999998</v>
      </c>
      <c r="V361" s="84">
        <v>66953329.876100004</v>
      </c>
      <c r="W361" s="85">
        <f t="shared" si="81"/>
        <v>198221680.38609999</v>
      </c>
    </row>
    <row r="362" spans="1:23" ht="24.9" customHeight="1" x14ac:dyDescent="0.25">
      <c r="A362" s="143"/>
      <c r="B362" s="146"/>
      <c r="C362" s="80">
        <v>27</v>
      </c>
      <c r="D362" s="84" t="s">
        <v>402</v>
      </c>
      <c r="E362" s="84">
        <v>113468461.26460001</v>
      </c>
      <c r="F362" s="84">
        <v>0</v>
      </c>
      <c r="G362" s="84">
        <v>3404053.8379000002</v>
      </c>
      <c r="H362" s="84">
        <v>0</v>
      </c>
      <c r="I362" s="84">
        <f t="shared" si="82"/>
        <v>3404053.8379000002</v>
      </c>
      <c r="J362" s="96">
        <v>59318499.640699998</v>
      </c>
      <c r="K362" s="85">
        <f t="shared" si="80"/>
        <v>176191014.7432</v>
      </c>
      <c r="L362" s="79"/>
      <c r="M362" s="145"/>
      <c r="N362" s="86">
        <v>8</v>
      </c>
      <c r="O362" s="145"/>
      <c r="P362" s="84" t="s">
        <v>752</v>
      </c>
      <c r="Q362" s="84">
        <v>197812070.0063</v>
      </c>
      <c r="R362" s="84">
        <v>0</v>
      </c>
      <c r="S362" s="84">
        <v>5934362.1002000002</v>
      </c>
      <c r="T362" s="84">
        <v>0</v>
      </c>
      <c r="U362" s="84">
        <f t="shared" ref="U362:U412" si="89">S362-T362</f>
        <v>5934362.1002000002</v>
      </c>
      <c r="V362" s="84">
        <v>75095457.252200007</v>
      </c>
      <c r="W362" s="85">
        <f t="shared" si="81"/>
        <v>278841889.35870004</v>
      </c>
    </row>
    <row r="363" spans="1:23" ht="24.9" customHeight="1" x14ac:dyDescent="0.25">
      <c r="A363" s="80"/>
      <c r="B363" s="140" t="s">
        <v>931</v>
      </c>
      <c r="C363" s="141"/>
      <c r="D363" s="87"/>
      <c r="E363" s="87">
        <f>SUM(E336:E362)</f>
        <v>3548041468.0763006</v>
      </c>
      <c r="F363" s="87">
        <f t="shared" ref="F363:G363" si="90">SUM(F336:F362)</f>
        <v>-1E-4</v>
      </c>
      <c r="G363" s="87">
        <f t="shared" si="90"/>
        <v>106441244.04219998</v>
      </c>
      <c r="H363" s="84">
        <v>0</v>
      </c>
      <c r="I363" s="87">
        <f t="shared" si="82"/>
        <v>106441244.04219998</v>
      </c>
      <c r="J363" s="87">
        <f>SUM(J336:J362)</f>
        <v>1857958366.9904997</v>
      </c>
      <c r="K363" s="87">
        <f>SUM(K336:K362)</f>
        <v>5512441079.1089001</v>
      </c>
      <c r="L363" s="79"/>
      <c r="M363" s="145"/>
      <c r="N363" s="86">
        <v>9</v>
      </c>
      <c r="O363" s="145"/>
      <c r="P363" s="84" t="s">
        <v>753</v>
      </c>
      <c r="Q363" s="84">
        <v>140810400.54480001</v>
      </c>
      <c r="R363" s="84">
        <v>0</v>
      </c>
      <c r="S363" s="84">
        <v>4224312.0163000003</v>
      </c>
      <c r="T363" s="84">
        <v>0</v>
      </c>
      <c r="U363" s="84">
        <f t="shared" si="89"/>
        <v>4224312.0163000003</v>
      </c>
      <c r="V363" s="84">
        <v>59928584.0405</v>
      </c>
      <c r="W363" s="85">
        <f t="shared" si="81"/>
        <v>204963296.60159999</v>
      </c>
    </row>
    <row r="364" spans="1:23" ht="24.9" customHeight="1" x14ac:dyDescent="0.25">
      <c r="A364" s="143">
        <v>18</v>
      </c>
      <c r="B364" s="144" t="s">
        <v>941</v>
      </c>
      <c r="C364" s="80">
        <v>1</v>
      </c>
      <c r="D364" s="84" t="s">
        <v>403</v>
      </c>
      <c r="E364" s="84">
        <v>212445672.6232</v>
      </c>
      <c r="F364" s="84">
        <v>0</v>
      </c>
      <c r="G364" s="84">
        <v>6373370.1787</v>
      </c>
      <c r="H364" s="84">
        <v>0</v>
      </c>
      <c r="I364" s="84">
        <f t="shared" si="82"/>
        <v>6373370.1787</v>
      </c>
      <c r="J364" s="96">
        <v>84045429.644099995</v>
      </c>
      <c r="K364" s="85">
        <f t="shared" si="80"/>
        <v>302864472.44599998</v>
      </c>
      <c r="L364" s="79"/>
      <c r="M364" s="145"/>
      <c r="N364" s="86">
        <v>10</v>
      </c>
      <c r="O364" s="145"/>
      <c r="P364" s="84" t="s">
        <v>754</v>
      </c>
      <c r="Q364" s="84">
        <v>130009921.1073</v>
      </c>
      <c r="R364" s="84">
        <v>0</v>
      </c>
      <c r="S364" s="84">
        <v>3900297.6332</v>
      </c>
      <c r="T364" s="84">
        <v>0</v>
      </c>
      <c r="U364" s="84">
        <f t="shared" si="89"/>
        <v>3900297.6332</v>
      </c>
      <c r="V364" s="84">
        <v>60664151.147</v>
      </c>
      <c r="W364" s="85">
        <f t="shared" si="81"/>
        <v>194574369.88749999</v>
      </c>
    </row>
    <row r="365" spans="1:23" ht="24.9" customHeight="1" x14ac:dyDescent="0.25">
      <c r="A365" s="143"/>
      <c r="B365" s="145"/>
      <c r="C365" s="80">
        <v>2</v>
      </c>
      <c r="D365" s="84" t="s">
        <v>404</v>
      </c>
      <c r="E365" s="84">
        <v>216020355.63339999</v>
      </c>
      <c r="F365" s="84">
        <v>0</v>
      </c>
      <c r="G365" s="84">
        <v>6480610.6689999998</v>
      </c>
      <c r="H365" s="84">
        <v>0</v>
      </c>
      <c r="I365" s="84">
        <f t="shared" si="82"/>
        <v>6480610.6689999998</v>
      </c>
      <c r="J365" s="96">
        <v>100895136.1609</v>
      </c>
      <c r="K365" s="85">
        <f t="shared" si="80"/>
        <v>323396102.46329999</v>
      </c>
      <c r="L365" s="79"/>
      <c r="M365" s="145"/>
      <c r="N365" s="86">
        <v>11</v>
      </c>
      <c r="O365" s="145"/>
      <c r="P365" s="84" t="s">
        <v>755</v>
      </c>
      <c r="Q365" s="84">
        <v>194016148.56470001</v>
      </c>
      <c r="R365" s="84">
        <v>0</v>
      </c>
      <c r="S365" s="84">
        <v>5820484.4568999996</v>
      </c>
      <c r="T365" s="84">
        <v>0</v>
      </c>
      <c r="U365" s="84">
        <f t="shared" si="89"/>
        <v>5820484.4568999996</v>
      </c>
      <c r="V365" s="84">
        <v>79252814.491899997</v>
      </c>
      <c r="W365" s="85">
        <f t="shared" si="81"/>
        <v>279089447.51349998</v>
      </c>
    </row>
    <row r="366" spans="1:23" ht="24.9" customHeight="1" x14ac:dyDescent="0.25">
      <c r="A366" s="143"/>
      <c r="B366" s="145"/>
      <c r="C366" s="80">
        <v>3</v>
      </c>
      <c r="D366" s="84" t="s">
        <v>405</v>
      </c>
      <c r="E366" s="84">
        <v>178774095.2261</v>
      </c>
      <c r="F366" s="84">
        <v>0</v>
      </c>
      <c r="G366" s="84">
        <v>5363222.8568000002</v>
      </c>
      <c r="H366" s="84">
        <v>0</v>
      </c>
      <c r="I366" s="84">
        <f t="shared" si="82"/>
        <v>5363222.8568000002</v>
      </c>
      <c r="J366" s="96">
        <v>88998257.854200006</v>
      </c>
      <c r="K366" s="85">
        <f t="shared" si="80"/>
        <v>273135575.93709999</v>
      </c>
      <c r="L366" s="79"/>
      <c r="M366" s="145"/>
      <c r="N366" s="86">
        <v>12</v>
      </c>
      <c r="O366" s="145"/>
      <c r="P366" s="84" t="s">
        <v>756</v>
      </c>
      <c r="Q366" s="84">
        <v>153570054.08090001</v>
      </c>
      <c r="R366" s="84">
        <v>0</v>
      </c>
      <c r="S366" s="84">
        <v>4607101.6223999998</v>
      </c>
      <c r="T366" s="84">
        <v>0</v>
      </c>
      <c r="U366" s="84">
        <f t="shared" si="89"/>
        <v>4607101.6223999998</v>
      </c>
      <c r="V366" s="84">
        <v>66299621.6906</v>
      </c>
      <c r="W366" s="85">
        <f t="shared" si="81"/>
        <v>224476777.39390001</v>
      </c>
    </row>
    <row r="367" spans="1:23" ht="24.9" customHeight="1" x14ac:dyDescent="0.25">
      <c r="A367" s="143"/>
      <c r="B367" s="145"/>
      <c r="C367" s="80">
        <v>4</v>
      </c>
      <c r="D367" s="84" t="s">
        <v>821</v>
      </c>
      <c r="E367" s="84">
        <v>137653495.76959997</v>
      </c>
      <c r="F367" s="84">
        <v>0</v>
      </c>
      <c r="G367" s="84">
        <v>4129604.8731</v>
      </c>
      <c r="H367" s="84">
        <v>0</v>
      </c>
      <c r="I367" s="84">
        <f t="shared" si="82"/>
        <v>4129604.8731</v>
      </c>
      <c r="J367" s="96">
        <v>63472378.1061</v>
      </c>
      <c r="K367" s="85">
        <f t="shared" si="80"/>
        <v>205255478.74879998</v>
      </c>
      <c r="L367" s="79"/>
      <c r="M367" s="145"/>
      <c r="N367" s="86">
        <v>13</v>
      </c>
      <c r="O367" s="145"/>
      <c r="P367" s="84" t="s">
        <v>757</v>
      </c>
      <c r="Q367" s="84">
        <v>131991412.61989999</v>
      </c>
      <c r="R367" s="84">
        <v>0</v>
      </c>
      <c r="S367" s="84">
        <v>3959742.3785999999</v>
      </c>
      <c r="T367" s="84">
        <v>0</v>
      </c>
      <c r="U367" s="84">
        <f t="shared" si="89"/>
        <v>3959742.3785999999</v>
      </c>
      <c r="V367" s="84">
        <v>62943987.523699999</v>
      </c>
      <c r="W367" s="85">
        <f t="shared" si="81"/>
        <v>198895142.52219999</v>
      </c>
    </row>
    <row r="368" spans="1:23" ht="24.9" customHeight="1" x14ac:dyDescent="0.25">
      <c r="A368" s="143"/>
      <c r="B368" s="145"/>
      <c r="C368" s="80">
        <v>5</v>
      </c>
      <c r="D368" s="84" t="s">
        <v>406</v>
      </c>
      <c r="E368" s="84">
        <v>226296132.8757</v>
      </c>
      <c r="F368" s="84">
        <v>0</v>
      </c>
      <c r="G368" s="84">
        <v>6788883.9863</v>
      </c>
      <c r="H368" s="84">
        <v>0</v>
      </c>
      <c r="I368" s="84">
        <f t="shared" si="82"/>
        <v>6788883.9863</v>
      </c>
      <c r="J368" s="96">
        <v>109906741.95100001</v>
      </c>
      <c r="K368" s="85">
        <f t="shared" si="80"/>
        <v>342991758.81299996</v>
      </c>
      <c r="L368" s="79"/>
      <c r="M368" s="145"/>
      <c r="N368" s="86">
        <v>14</v>
      </c>
      <c r="O368" s="145"/>
      <c r="P368" s="84" t="s">
        <v>758</v>
      </c>
      <c r="Q368" s="84">
        <v>189058952.80680001</v>
      </c>
      <c r="R368" s="84">
        <v>0</v>
      </c>
      <c r="S368" s="84">
        <v>5671768.5842000004</v>
      </c>
      <c r="T368" s="84">
        <v>0</v>
      </c>
      <c r="U368" s="84">
        <f t="shared" si="89"/>
        <v>5671768.5842000004</v>
      </c>
      <c r="V368" s="84">
        <v>81740424.222000003</v>
      </c>
      <c r="W368" s="85">
        <f t="shared" si="81"/>
        <v>276471145.61300004</v>
      </c>
    </row>
    <row r="369" spans="1:23" ht="24.9" customHeight="1" x14ac:dyDescent="0.25">
      <c r="A369" s="143"/>
      <c r="B369" s="145"/>
      <c r="C369" s="80">
        <v>6</v>
      </c>
      <c r="D369" s="84" t="s">
        <v>407</v>
      </c>
      <c r="E369" s="84">
        <v>151597995.98610002</v>
      </c>
      <c r="F369" s="84">
        <v>0</v>
      </c>
      <c r="G369" s="84">
        <v>4547939.8795999996</v>
      </c>
      <c r="H369" s="84">
        <v>0</v>
      </c>
      <c r="I369" s="84">
        <f t="shared" si="82"/>
        <v>4547939.8795999996</v>
      </c>
      <c r="J369" s="96">
        <v>75548822.606900007</v>
      </c>
      <c r="K369" s="85">
        <f t="shared" si="80"/>
        <v>231694758.47260001</v>
      </c>
      <c r="L369" s="79"/>
      <c r="M369" s="145"/>
      <c r="N369" s="86">
        <v>15</v>
      </c>
      <c r="O369" s="145"/>
      <c r="P369" s="84" t="s">
        <v>759</v>
      </c>
      <c r="Q369" s="84">
        <v>125329693.3159</v>
      </c>
      <c r="R369" s="84">
        <v>0</v>
      </c>
      <c r="S369" s="84">
        <v>3759890.7995000002</v>
      </c>
      <c r="T369" s="84">
        <v>0</v>
      </c>
      <c r="U369" s="84">
        <f t="shared" si="89"/>
        <v>3759890.7995000002</v>
      </c>
      <c r="V369" s="84">
        <v>59620195.459200002</v>
      </c>
      <c r="W369" s="85">
        <f t="shared" si="81"/>
        <v>188709779.57460001</v>
      </c>
    </row>
    <row r="370" spans="1:23" ht="24.9" customHeight="1" x14ac:dyDescent="0.25">
      <c r="A370" s="143"/>
      <c r="B370" s="145"/>
      <c r="C370" s="80">
        <v>7</v>
      </c>
      <c r="D370" s="84" t="s">
        <v>408</v>
      </c>
      <c r="E370" s="84">
        <v>132193154.3255</v>
      </c>
      <c r="F370" s="84">
        <v>0</v>
      </c>
      <c r="G370" s="84">
        <v>3965794.6298000002</v>
      </c>
      <c r="H370" s="84">
        <v>0</v>
      </c>
      <c r="I370" s="84">
        <f t="shared" si="82"/>
        <v>3965794.6298000002</v>
      </c>
      <c r="J370" s="96">
        <v>69943885.586199999</v>
      </c>
      <c r="K370" s="85">
        <f t="shared" si="80"/>
        <v>206102834.5415</v>
      </c>
      <c r="L370" s="79"/>
      <c r="M370" s="146"/>
      <c r="N370" s="86">
        <v>16</v>
      </c>
      <c r="O370" s="146"/>
      <c r="P370" s="84" t="s">
        <v>760</v>
      </c>
      <c r="Q370" s="84">
        <v>135957610.97209999</v>
      </c>
      <c r="R370" s="84">
        <v>0</v>
      </c>
      <c r="S370" s="84">
        <v>4078728.3292</v>
      </c>
      <c r="T370" s="84">
        <v>0</v>
      </c>
      <c r="U370" s="84">
        <f t="shared" si="89"/>
        <v>4078728.3292</v>
      </c>
      <c r="V370" s="84">
        <v>65138475.433899999</v>
      </c>
      <c r="W370" s="85">
        <f t="shared" si="81"/>
        <v>205174814.73519999</v>
      </c>
    </row>
    <row r="371" spans="1:23" ht="24.9" customHeight="1" x14ac:dyDescent="0.25">
      <c r="A371" s="143"/>
      <c r="B371" s="145"/>
      <c r="C371" s="80">
        <v>8</v>
      </c>
      <c r="D371" s="84" t="s">
        <v>409</v>
      </c>
      <c r="E371" s="84">
        <v>176138710.7376</v>
      </c>
      <c r="F371" s="84">
        <v>0</v>
      </c>
      <c r="G371" s="84">
        <v>5284161.3221000005</v>
      </c>
      <c r="H371" s="84">
        <v>0</v>
      </c>
      <c r="I371" s="84">
        <f t="shared" si="82"/>
        <v>5284161.3221000005</v>
      </c>
      <c r="J371" s="96">
        <v>87879858.529699996</v>
      </c>
      <c r="K371" s="85">
        <f t="shared" si="80"/>
        <v>269302730.58939999</v>
      </c>
      <c r="L371" s="79"/>
      <c r="M371" s="80"/>
      <c r="N371" s="141" t="s">
        <v>932</v>
      </c>
      <c r="O371" s="142"/>
      <c r="P371" s="87"/>
      <c r="Q371" s="87">
        <f t="shared" ref="Q371:R371" si="91">SUM(Q355:Q370)</f>
        <v>2517155398.0087996</v>
      </c>
      <c r="R371" s="87">
        <f t="shared" si="91"/>
        <v>0</v>
      </c>
      <c r="S371" s="87">
        <f>SUM(S355:S370)</f>
        <v>75514661.940300003</v>
      </c>
      <c r="T371" s="87">
        <f t="shared" ref="T371:W371" si="92">SUM(T355:T370)</f>
        <v>0</v>
      </c>
      <c r="U371" s="87">
        <f t="shared" si="89"/>
        <v>75514661.940300003</v>
      </c>
      <c r="V371" s="87">
        <f t="shared" si="92"/>
        <v>1080444740.7978001</v>
      </c>
      <c r="W371" s="87">
        <f t="shared" si="92"/>
        <v>3673114800.7469001</v>
      </c>
    </row>
    <row r="372" spans="1:23" ht="24.9" customHeight="1" x14ac:dyDescent="0.25">
      <c r="A372" s="143"/>
      <c r="B372" s="145"/>
      <c r="C372" s="80">
        <v>9</v>
      </c>
      <c r="D372" s="84" t="s">
        <v>410</v>
      </c>
      <c r="E372" s="84">
        <v>194299320.29340002</v>
      </c>
      <c r="F372" s="84">
        <v>0</v>
      </c>
      <c r="G372" s="84">
        <v>5828979.6087999996</v>
      </c>
      <c r="H372" s="84">
        <v>0</v>
      </c>
      <c r="I372" s="84">
        <f t="shared" si="82"/>
        <v>5828979.6087999996</v>
      </c>
      <c r="J372" s="96">
        <v>82869307.421499997</v>
      </c>
      <c r="K372" s="85">
        <f t="shared" si="80"/>
        <v>282997607.32370001</v>
      </c>
      <c r="L372" s="79"/>
      <c r="M372" s="144">
        <v>35</v>
      </c>
      <c r="N372" s="86">
        <v>1</v>
      </c>
      <c r="O372" s="81"/>
      <c r="P372" s="84" t="s">
        <v>761</v>
      </c>
      <c r="Q372" s="84">
        <v>140504106.08700001</v>
      </c>
      <c r="R372" s="84">
        <v>0</v>
      </c>
      <c r="S372" s="84">
        <v>4215123.1825999999</v>
      </c>
      <c r="T372" s="84">
        <v>0</v>
      </c>
      <c r="U372" s="84">
        <f t="shared" si="89"/>
        <v>4215123.1825999999</v>
      </c>
      <c r="V372" s="84">
        <v>66409506.192199998</v>
      </c>
      <c r="W372" s="85">
        <f t="shared" si="81"/>
        <v>211128735.46180001</v>
      </c>
    </row>
    <row r="373" spans="1:23" ht="24.9" customHeight="1" x14ac:dyDescent="0.25">
      <c r="A373" s="143"/>
      <c r="B373" s="145"/>
      <c r="C373" s="80">
        <v>10</v>
      </c>
      <c r="D373" s="84" t="s">
        <v>411</v>
      </c>
      <c r="E373" s="84">
        <v>183554741.3529</v>
      </c>
      <c r="F373" s="84">
        <v>0</v>
      </c>
      <c r="G373" s="84">
        <v>5506642.2406000001</v>
      </c>
      <c r="H373" s="84">
        <v>0</v>
      </c>
      <c r="I373" s="84">
        <f t="shared" si="82"/>
        <v>5506642.2406000001</v>
      </c>
      <c r="J373" s="96">
        <v>99360317.743000001</v>
      </c>
      <c r="K373" s="85">
        <f t="shared" si="80"/>
        <v>288421701.33649999</v>
      </c>
      <c r="L373" s="79"/>
      <c r="M373" s="145"/>
      <c r="N373" s="86">
        <v>2</v>
      </c>
      <c r="O373" s="144" t="s">
        <v>65</v>
      </c>
      <c r="P373" s="84" t="s">
        <v>762</v>
      </c>
      <c r="Q373" s="84">
        <v>155481703.75830001</v>
      </c>
      <c r="R373" s="84">
        <v>0</v>
      </c>
      <c r="S373" s="84">
        <v>4664451.1128000002</v>
      </c>
      <c r="T373" s="84">
        <v>0</v>
      </c>
      <c r="U373" s="84">
        <f t="shared" si="89"/>
        <v>4664451.1128000002</v>
      </c>
      <c r="V373" s="84">
        <v>61951902.644000001</v>
      </c>
      <c r="W373" s="85">
        <f t="shared" si="81"/>
        <v>222098057.5151</v>
      </c>
    </row>
    <row r="374" spans="1:23" ht="24.9" customHeight="1" x14ac:dyDescent="0.25">
      <c r="A374" s="143"/>
      <c r="B374" s="145"/>
      <c r="C374" s="80">
        <v>11</v>
      </c>
      <c r="D374" s="84" t="s">
        <v>412</v>
      </c>
      <c r="E374" s="84">
        <v>195973399.48190001</v>
      </c>
      <c r="F374" s="84">
        <v>0</v>
      </c>
      <c r="G374" s="84">
        <v>5879201.9845000003</v>
      </c>
      <c r="H374" s="84">
        <v>0</v>
      </c>
      <c r="I374" s="84">
        <f t="shared" si="82"/>
        <v>5879201.9845000003</v>
      </c>
      <c r="J374" s="96">
        <v>105859014.5983</v>
      </c>
      <c r="K374" s="85">
        <f t="shared" si="80"/>
        <v>307711616.06470001</v>
      </c>
      <c r="L374" s="79"/>
      <c r="M374" s="145"/>
      <c r="N374" s="86">
        <v>3</v>
      </c>
      <c r="O374" s="145"/>
      <c r="P374" s="84" t="s">
        <v>763</v>
      </c>
      <c r="Q374" s="84">
        <v>130183260.69139999</v>
      </c>
      <c r="R374" s="84">
        <v>0</v>
      </c>
      <c r="S374" s="84">
        <v>3905497.8207</v>
      </c>
      <c r="T374" s="84">
        <v>0</v>
      </c>
      <c r="U374" s="84">
        <f t="shared" si="89"/>
        <v>3905497.8207</v>
      </c>
      <c r="V374" s="84">
        <v>58882556.603699997</v>
      </c>
      <c r="W374" s="85">
        <f t="shared" si="81"/>
        <v>192971315.11579999</v>
      </c>
    </row>
    <row r="375" spans="1:23" ht="24.9" customHeight="1" x14ac:dyDescent="0.25">
      <c r="A375" s="143"/>
      <c r="B375" s="145"/>
      <c r="C375" s="80">
        <v>12</v>
      </c>
      <c r="D375" s="84" t="s">
        <v>413</v>
      </c>
      <c r="E375" s="84">
        <v>169355129.22780001</v>
      </c>
      <c r="F375" s="84">
        <v>0</v>
      </c>
      <c r="G375" s="84">
        <v>5080653.8767999997</v>
      </c>
      <c r="H375" s="84">
        <v>0</v>
      </c>
      <c r="I375" s="84">
        <f t="shared" si="82"/>
        <v>5080653.8767999997</v>
      </c>
      <c r="J375" s="96">
        <v>82384987.589200005</v>
      </c>
      <c r="K375" s="85">
        <f t="shared" si="80"/>
        <v>256820770.69380003</v>
      </c>
      <c r="L375" s="79"/>
      <c r="M375" s="145"/>
      <c r="N375" s="86">
        <v>4</v>
      </c>
      <c r="O375" s="145"/>
      <c r="P375" s="84" t="s">
        <v>764</v>
      </c>
      <c r="Q375" s="84">
        <v>145757789.5636</v>
      </c>
      <c r="R375" s="84">
        <v>0</v>
      </c>
      <c r="S375" s="84">
        <v>4372733.6869000001</v>
      </c>
      <c r="T375" s="84">
        <v>0</v>
      </c>
      <c r="U375" s="84">
        <f t="shared" si="89"/>
        <v>4372733.6869000001</v>
      </c>
      <c r="V375" s="84">
        <v>65989742.951200001</v>
      </c>
      <c r="W375" s="85">
        <f t="shared" si="81"/>
        <v>216120266.2017</v>
      </c>
    </row>
    <row r="376" spans="1:23" ht="24.9" customHeight="1" x14ac:dyDescent="0.25">
      <c r="A376" s="143"/>
      <c r="B376" s="145"/>
      <c r="C376" s="80">
        <v>13</v>
      </c>
      <c r="D376" s="84" t="s">
        <v>414</v>
      </c>
      <c r="E376" s="84">
        <v>146723813.44159999</v>
      </c>
      <c r="F376" s="84">
        <v>0</v>
      </c>
      <c r="G376" s="84">
        <v>4401714.4031999996</v>
      </c>
      <c r="H376" s="84">
        <v>0</v>
      </c>
      <c r="I376" s="84">
        <f t="shared" si="82"/>
        <v>4401714.4031999996</v>
      </c>
      <c r="J376" s="96">
        <v>79714903.710299999</v>
      </c>
      <c r="K376" s="85">
        <f t="shared" si="80"/>
        <v>230840431.55509999</v>
      </c>
      <c r="L376" s="79"/>
      <c r="M376" s="145"/>
      <c r="N376" s="86">
        <v>5</v>
      </c>
      <c r="O376" s="145"/>
      <c r="P376" s="84" t="s">
        <v>765</v>
      </c>
      <c r="Q376" s="84">
        <v>204436450.39659998</v>
      </c>
      <c r="R376" s="84">
        <v>0</v>
      </c>
      <c r="S376" s="84">
        <v>6133093.5119000003</v>
      </c>
      <c r="T376" s="84">
        <v>0</v>
      </c>
      <c r="U376" s="84">
        <f t="shared" si="89"/>
        <v>6133093.5119000003</v>
      </c>
      <c r="V376" s="84">
        <v>89815341.666899994</v>
      </c>
      <c r="W376" s="85">
        <f t="shared" si="81"/>
        <v>300384885.57539999</v>
      </c>
    </row>
    <row r="377" spans="1:23" ht="24.9" customHeight="1" x14ac:dyDescent="0.25">
      <c r="A377" s="143"/>
      <c r="B377" s="145"/>
      <c r="C377" s="80">
        <v>14</v>
      </c>
      <c r="D377" s="84" t="s">
        <v>415</v>
      </c>
      <c r="E377" s="84">
        <v>151077368.57319999</v>
      </c>
      <c r="F377" s="84">
        <v>0</v>
      </c>
      <c r="G377" s="84">
        <v>4532321.0571999997</v>
      </c>
      <c r="H377" s="84">
        <v>0</v>
      </c>
      <c r="I377" s="84">
        <f t="shared" si="82"/>
        <v>4532321.0571999997</v>
      </c>
      <c r="J377" s="96">
        <v>72071199.746099994</v>
      </c>
      <c r="K377" s="85">
        <f t="shared" si="80"/>
        <v>227680889.37650001</v>
      </c>
      <c r="L377" s="79"/>
      <c r="M377" s="145"/>
      <c r="N377" s="86">
        <v>6</v>
      </c>
      <c r="O377" s="145"/>
      <c r="P377" s="84" t="s">
        <v>766</v>
      </c>
      <c r="Q377" s="84">
        <v>169425016.01629999</v>
      </c>
      <c r="R377" s="84">
        <v>0</v>
      </c>
      <c r="S377" s="84">
        <v>5082750.4804999996</v>
      </c>
      <c r="T377" s="84">
        <v>0</v>
      </c>
      <c r="U377" s="84">
        <f t="shared" si="89"/>
        <v>5082750.4804999996</v>
      </c>
      <c r="V377" s="84">
        <v>68955856.604499996</v>
      </c>
      <c r="W377" s="85">
        <f t="shared" si="81"/>
        <v>243463623.1013</v>
      </c>
    </row>
    <row r="378" spans="1:23" ht="24.9" customHeight="1" x14ac:dyDescent="0.25">
      <c r="A378" s="143"/>
      <c r="B378" s="145"/>
      <c r="C378" s="80">
        <v>15</v>
      </c>
      <c r="D378" s="84" t="s">
        <v>416</v>
      </c>
      <c r="E378" s="84">
        <v>174886843.67770001</v>
      </c>
      <c r="F378" s="84">
        <v>0</v>
      </c>
      <c r="G378" s="84">
        <v>5246605.3103</v>
      </c>
      <c r="H378" s="84">
        <v>0</v>
      </c>
      <c r="I378" s="84">
        <f t="shared" si="82"/>
        <v>5246605.3103</v>
      </c>
      <c r="J378" s="96">
        <v>88361125.0097</v>
      </c>
      <c r="K378" s="85">
        <f t="shared" si="80"/>
        <v>268494573.99769998</v>
      </c>
      <c r="L378" s="79"/>
      <c r="M378" s="145"/>
      <c r="N378" s="86">
        <v>7</v>
      </c>
      <c r="O378" s="145"/>
      <c r="P378" s="84" t="s">
        <v>767</v>
      </c>
      <c r="Q378" s="84">
        <v>155984559.54370001</v>
      </c>
      <c r="R378" s="84">
        <v>0</v>
      </c>
      <c r="S378" s="84">
        <v>4679536.7862999998</v>
      </c>
      <c r="T378" s="84">
        <v>0</v>
      </c>
      <c r="U378" s="84">
        <f t="shared" si="89"/>
        <v>4679536.7862999998</v>
      </c>
      <c r="V378" s="84">
        <v>65000020.615900002</v>
      </c>
      <c r="W378" s="85">
        <f t="shared" si="81"/>
        <v>225664116.94590002</v>
      </c>
    </row>
    <row r="379" spans="1:23" ht="24.9" customHeight="1" x14ac:dyDescent="0.25">
      <c r="A379" s="143"/>
      <c r="B379" s="145"/>
      <c r="C379" s="80">
        <v>16</v>
      </c>
      <c r="D379" s="84" t="s">
        <v>417</v>
      </c>
      <c r="E379" s="84">
        <v>135648104.05810001</v>
      </c>
      <c r="F379" s="84">
        <v>0</v>
      </c>
      <c r="G379" s="84">
        <v>4069443.1217</v>
      </c>
      <c r="H379" s="84">
        <v>0</v>
      </c>
      <c r="I379" s="84">
        <f t="shared" si="82"/>
        <v>4069443.1217</v>
      </c>
      <c r="J379" s="96">
        <v>67561543.811299995</v>
      </c>
      <c r="K379" s="85">
        <f t="shared" si="80"/>
        <v>207279090.99110001</v>
      </c>
      <c r="L379" s="79"/>
      <c r="M379" s="145"/>
      <c r="N379" s="86">
        <v>8</v>
      </c>
      <c r="O379" s="145"/>
      <c r="P379" s="84" t="s">
        <v>768</v>
      </c>
      <c r="Q379" s="84">
        <v>135518587.71619999</v>
      </c>
      <c r="R379" s="84">
        <v>0</v>
      </c>
      <c r="S379" s="84">
        <v>4065557.6315000001</v>
      </c>
      <c r="T379" s="84">
        <v>0</v>
      </c>
      <c r="U379" s="84">
        <f t="shared" si="89"/>
        <v>4065557.6315000001</v>
      </c>
      <c r="V379" s="84">
        <v>61135639.7984</v>
      </c>
      <c r="W379" s="85">
        <f t="shared" si="81"/>
        <v>200719785.14609998</v>
      </c>
    </row>
    <row r="380" spans="1:23" ht="24.9" customHeight="1" x14ac:dyDescent="0.25">
      <c r="A380" s="143"/>
      <c r="B380" s="145"/>
      <c r="C380" s="80">
        <v>17</v>
      </c>
      <c r="D380" s="84" t="s">
        <v>418</v>
      </c>
      <c r="E380" s="84">
        <v>188743897.33719999</v>
      </c>
      <c r="F380" s="84">
        <v>0</v>
      </c>
      <c r="G380" s="84">
        <v>5662316.9200999998</v>
      </c>
      <c r="H380" s="84">
        <v>0</v>
      </c>
      <c r="I380" s="84">
        <f t="shared" si="82"/>
        <v>5662316.9200999998</v>
      </c>
      <c r="J380" s="96">
        <v>95502479.823200002</v>
      </c>
      <c r="K380" s="85">
        <f t="shared" si="80"/>
        <v>289908694.08050001</v>
      </c>
      <c r="L380" s="79"/>
      <c r="M380" s="145"/>
      <c r="N380" s="86">
        <v>9</v>
      </c>
      <c r="O380" s="145"/>
      <c r="P380" s="84" t="s">
        <v>769</v>
      </c>
      <c r="Q380" s="84">
        <v>178727333.0478</v>
      </c>
      <c r="R380" s="84">
        <v>0</v>
      </c>
      <c r="S380" s="84">
        <v>5361819.9913999997</v>
      </c>
      <c r="T380" s="84">
        <v>0</v>
      </c>
      <c r="U380" s="84">
        <f t="shared" si="89"/>
        <v>5361819.9913999997</v>
      </c>
      <c r="V380" s="84">
        <v>79393668.709600002</v>
      </c>
      <c r="W380" s="85">
        <f t="shared" si="81"/>
        <v>263482821.74880001</v>
      </c>
    </row>
    <row r="381" spans="1:23" ht="24.9" customHeight="1" x14ac:dyDescent="0.25">
      <c r="A381" s="143"/>
      <c r="B381" s="145"/>
      <c r="C381" s="80">
        <v>18</v>
      </c>
      <c r="D381" s="84" t="s">
        <v>419</v>
      </c>
      <c r="E381" s="84">
        <v>126951810.1737</v>
      </c>
      <c r="F381" s="84">
        <v>0</v>
      </c>
      <c r="G381" s="84">
        <v>3808554.3051999998</v>
      </c>
      <c r="H381" s="84">
        <v>0</v>
      </c>
      <c r="I381" s="84">
        <f t="shared" si="82"/>
        <v>3808554.3051999998</v>
      </c>
      <c r="J381" s="96">
        <v>68618149.101400003</v>
      </c>
      <c r="K381" s="85">
        <f t="shared" si="80"/>
        <v>199378513.5803</v>
      </c>
      <c r="L381" s="79"/>
      <c r="M381" s="145"/>
      <c r="N381" s="86">
        <v>10</v>
      </c>
      <c r="O381" s="145"/>
      <c r="P381" s="84" t="s">
        <v>770</v>
      </c>
      <c r="Q381" s="84">
        <v>126048272.2274</v>
      </c>
      <c r="R381" s="84">
        <v>0</v>
      </c>
      <c r="S381" s="84">
        <v>3781448.1667999998</v>
      </c>
      <c r="T381" s="84">
        <v>0</v>
      </c>
      <c r="U381" s="84">
        <f t="shared" si="89"/>
        <v>3781448.1667999998</v>
      </c>
      <c r="V381" s="84">
        <v>61641914.687700003</v>
      </c>
      <c r="W381" s="85">
        <f t="shared" si="81"/>
        <v>191471635.0819</v>
      </c>
    </row>
    <row r="382" spans="1:23" ht="24.9" customHeight="1" x14ac:dyDescent="0.25">
      <c r="A382" s="143"/>
      <c r="B382" s="145"/>
      <c r="C382" s="80">
        <v>19</v>
      </c>
      <c r="D382" s="84" t="s">
        <v>420</v>
      </c>
      <c r="E382" s="84">
        <v>167512751.60079998</v>
      </c>
      <c r="F382" s="84">
        <v>0</v>
      </c>
      <c r="G382" s="84">
        <v>5025382.5480000004</v>
      </c>
      <c r="H382" s="84">
        <v>0</v>
      </c>
      <c r="I382" s="84">
        <f t="shared" si="82"/>
        <v>5025382.5480000004</v>
      </c>
      <c r="J382" s="96">
        <v>89062814.445500001</v>
      </c>
      <c r="K382" s="85">
        <f t="shared" si="80"/>
        <v>261600948.59429997</v>
      </c>
      <c r="L382" s="79"/>
      <c r="M382" s="145"/>
      <c r="N382" s="86">
        <v>11</v>
      </c>
      <c r="O382" s="145"/>
      <c r="P382" s="84" t="s">
        <v>771</v>
      </c>
      <c r="Q382" s="84">
        <v>120734203.98290001</v>
      </c>
      <c r="R382" s="84">
        <v>0</v>
      </c>
      <c r="S382" s="84">
        <v>3622026.1195</v>
      </c>
      <c r="T382" s="84">
        <v>0</v>
      </c>
      <c r="U382" s="84">
        <f t="shared" si="89"/>
        <v>3622026.1195</v>
      </c>
      <c r="V382" s="84">
        <v>55042893.399899997</v>
      </c>
      <c r="W382" s="85">
        <f t="shared" si="81"/>
        <v>179399123.50229999</v>
      </c>
    </row>
    <row r="383" spans="1:23" ht="24.9" customHeight="1" x14ac:dyDescent="0.25">
      <c r="A383" s="143"/>
      <c r="B383" s="145"/>
      <c r="C383" s="80">
        <v>20</v>
      </c>
      <c r="D383" s="84" t="s">
        <v>421</v>
      </c>
      <c r="E383" s="84">
        <v>140447224.785</v>
      </c>
      <c r="F383" s="84">
        <v>0</v>
      </c>
      <c r="G383" s="84">
        <v>4213416.7434999999</v>
      </c>
      <c r="H383" s="84">
        <v>0</v>
      </c>
      <c r="I383" s="84">
        <f t="shared" si="82"/>
        <v>4213416.7434999999</v>
      </c>
      <c r="J383" s="96">
        <v>69065101.717600003</v>
      </c>
      <c r="K383" s="85">
        <f t="shared" si="80"/>
        <v>213725743.24610001</v>
      </c>
      <c r="L383" s="79"/>
      <c r="M383" s="145"/>
      <c r="N383" s="86">
        <v>12</v>
      </c>
      <c r="O383" s="145"/>
      <c r="P383" s="84" t="s">
        <v>772</v>
      </c>
      <c r="Q383" s="84">
        <v>129445530.14389999</v>
      </c>
      <c r="R383" s="84">
        <v>0</v>
      </c>
      <c r="S383" s="84">
        <v>3883365.9043000001</v>
      </c>
      <c r="T383" s="84">
        <v>0</v>
      </c>
      <c r="U383" s="84">
        <f t="shared" si="89"/>
        <v>3883365.9043000001</v>
      </c>
      <c r="V383" s="84">
        <v>58854785.637599997</v>
      </c>
      <c r="W383" s="85">
        <f t="shared" si="81"/>
        <v>192183681.68579999</v>
      </c>
    </row>
    <row r="384" spans="1:23" ht="24.9" customHeight="1" x14ac:dyDescent="0.25">
      <c r="A384" s="143"/>
      <c r="B384" s="145"/>
      <c r="C384" s="80">
        <v>21</v>
      </c>
      <c r="D384" s="84" t="s">
        <v>422</v>
      </c>
      <c r="E384" s="84">
        <v>179018976.8617</v>
      </c>
      <c r="F384" s="84">
        <v>0</v>
      </c>
      <c r="G384" s="84">
        <v>5370569.3059</v>
      </c>
      <c r="H384" s="84">
        <v>0</v>
      </c>
      <c r="I384" s="84">
        <f t="shared" si="82"/>
        <v>5370569.3059</v>
      </c>
      <c r="J384" s="96">
        <v>89993214.507599995</v>
      </c>
      <c r="K384" s="85">
        <f t="shared" si="80"/>
        <v>274382760.67519999</v>
      </c>
      <c r="L384" s="79"/>
      <c r="M384" s="145"/>
      <c r="N384" s="86">
        <v>13</v>
      </c>
      <c r="O384" s="145"/>
      <c r="P384" s="84" t="s">
        <v>773</v>
      </c>
      <c r="Q384" s="84">
        <v>140787323.96200001</v>
      </c>
      <c r="R384" s="84">
        <v>0</v>
      </c>
      <c r="S384" s="84">
        <v>4223619.7188999997</v>
      </c>
      <c r="T384" s="84">
        <v>0</v>
      </c>
      <c r="U384" s="84">
        <f t="shared" si="89"/>
        <v>4223619.7188999997</v>
      </c>
      <c r="V384" s="84">
        <v>67987071.542099997</v>
      </c>
      <c r="W384" s="85">
        <f t="shared" si="81"/>
        <v>212998015.22299999</v>
      </c>
    </row>
    <row r="385" spans="1:23" ht="24.9" customHeight="1" x14ac:dyDescent="0.25">
      <c r="A385" s="143"/>
      <c r="B385" s="145"/>
      <c r="C385" s="80">
        <v>22</v>
      </c>
      <c r="D385" s="84" t="s">
        <v>423</v>
      </c>
      <c r="E385" s="84">
        <v>200286143.87059999</v>
      </c>
      <c r="F385" s="84">
        <v>0</v>
      </c>
      <c r="G385" s="84">
        <v>6008584.3161000004</v>
      </c>
      <c r="H385" s="84">
        <v>0</v>
      </c>
      <c r="I385" s="84">
        <f t="shared" si="82"/>
        <v>6008584.3161000004</v>
      </c>
      <c r="J385" s="96">
        <v>93351902.026800007</v>
      </c>
      <c r="K385" s="85">
        <f t="shared" si="80"/>
        <v>299646630.21350002</v>
      </c>
      <c r="L385" s="79"/>
      <c r="M385" s="145"/>
      <c r="N385" s="86">
        <v>14</v>
      </c>
      <c r="O385" s="145"/>
      <c r="P385" s="84" t="s">
        <v>774</v>
      </c>
      <c r="Q385" s="84">
        <v>154920434.24520001</v>
      </c>
      <c r="R385" s="84">
        <v>0</v>
      </c>
      <c r="S385" s="84">
        <v>4647613.0274</v>
      </c>
      <c r="T385" s="84">
        <v>0</v>
      </c>
      <c r="U385" s="84">
        <f t="shared" si="89"/>
        <v>4647613.0274</v>
      </c>
      <c r="V385" s="84">
        <v>76019423.633499995</v>
      </c>
      <c r="W385" s="85">
        <f t="shared" si="81"/>
        <v>235587470.90609998</v>
      </c>
    </row>
    <row r="386" spans="1:23" ht="24.9" customHeight="1" x14ac:dyDescent="0.25">
      <c r="A386" s="143"/>
      <c r="B386" s="146"/>
      <c r="C386" s="80">
        <v>23</v>
      </c>
      <c r="D386" s="84" t="s">
        <v>424</v>
      </c>
      <c r="E386" s="84">
        <v>204509457.11650002</v>
      </c>
      <c r="F386" s="84">
        <v>0</v>
      </c>
      <c r="G386" s="84">
        <v>6135283.7134999996</v>
      </c>
      <c r="H386" s="84">
        <v>0</v>
      </c>
      <c r="I386" s="84">
        <f t="shared" si="82"/>
        <v>6135283.7134999996</v>
      </c>
      <c r="J386" s="96">
        <v>106703484.6032</v>
      </c>
      <c r="K386" s="85">
        <f t="shared" si="80"/>
        <v>317348225.4332</v>
      </c>
      <c r="L386" s="79"/>
      <c r="M386" s="145"/>
      <c r="N386" s="86">
        <v>15</v>
      </c>
      <c r="O386" s="145"/>
      <c r="P386" s="84" t="s">
        <v>775</v>
      </c>
      <c r="Q386" s="84">
        <v>143687153.31110001</v>
      </c>
      <c r="R386" s="84">
        <v>0</v>
      </c>
      <c r="S386" s="84">
        <v>4310614.5992999999</v>
      </c>
      <c r="T386" s="84">
        <v>0</v>
      </c>
      <c r="U386" s="84">
        <f t="shared" si="89"/>
        <v>4310614.5992999999</v>
      </c>
      <c r="V386" s="84">
        <v>57310807.162900001</v>
      </c>
      <c r="W386" s="85">
        <f t="shared" si="81"/>
        <v>205308575.0733</v>
      </c>
    </row>
    <row r="387" spans="1:23" ht="24.9" customHeight="1" x14ac:dyDescent="0.25">
      <c r="A387" s="80"/>
      <c r="B387" s="140" t="s">
        <v>933</v>
      </c>
      <c r="C387" s="141"/>
      <c r="D387" s="87"/>
      <c r="E387" s="87">
        <f>SUM(E364:E386)</f>
        <v>3990108595.0293007</v>
      </c>
      <c r="F387" s="87">
        <f t="shared" ref="F387:G387" si="93">SUM(F364:F386)</f>
        <v>0</v>
      </c>
      <c r="G387" s="87">
        <f t="shared" si="93"/>
        <v>119703257.85080001</v>
      </c>
      <c r="H387" s="84">
        <v>0</v>
      </c>
      <c r="I387" s="87">
        <f t="shared" si="82"/>
        <v>119703257.85080001</v>
      </c>
      <c r="J387" s="87">
        <f>SUM(J364:J386)</f>
        <v>1971170056.2937999</v>
      </c>
      <c r="K387" s="87">
        <f>SUM(K364:K386)</f>
        <v>6080981909.1739006</v>
      </c>
      <c r="L387" s="98"/>
      <c r="M387" s="145"/>
      <c r="N387" s="86">
        <v>16</v>
      </c>
      <c r="O387" s="145"/>
      <c r="P387" s="84" t="s">
        <v>776</v>
      </c>
      <c r="Q387" s="84">
        <v>149746640.74829999</v>
      </c>
      <c r="R387" s="84">
        <v>0</v>
      </c>
      <c r="S387" s="84">
        <v>4492399.2224000003</v>
      </c>
      <c r="T387" s="84">
        <v>0</v>
      </c>
      <c r="U387" s="84">
        <f t="shared" si="89"/>
        <v>4492399.2224000003</v>
      </c>
      <c r="V387" s="84">
        <v>64379608.5101</v>
      </c>
      <c r="W387" s="85">
        <f t="shared" si="81"/>
        <v>218618648.4808</v>
      </c>
    </row>
    <row r="388" spans="1:23" ht="24.9" customHeight="1" x14ac:dyDescent="0.25">
      <c r="A388" s="143">
        <v>19</v>
      </c>
      <c r="B388" s="144" t="s">
        <v>49</v>
      </c>
      <c r="C388" s="80">
        <v>1</v>
      </c>
      <c r="D388" s="84" t="s">
        <v>425</v>
      </c>
      <c r="E388" s="84">
        <v>131237833.49169999</v>
      </c>
      <c r="F388" s="84">
        <f>-11651464.66</f>
        <v>-11651464.66</v>
      </c>
      <c r="G388" s="84">
        <v>3937135.0046999999</v>
      </c>
      <c r="H388" s="84">
        <v>0</v>
      </c>
      <c r="I388" s="84">
        <f t="shared" si="82"/>
        <v>3937135.0046999999</v>
      </c>
      <c r="J388" s="96">
        <v>76756922.698300004</v>
      </c>
      <c r="K388" s="85">
        <f t="shared" si="80"/>
        <v>200280426.53470001</v>
      </c>
      <c r="L388" s="79"/>
      <c r="M388" s="146"/>
      <c r="N388" s="86">
        <v>17</v>
      </c>
      <c r="O388" s="146"/>
      <c r="P388" s="84" t="s">
        <v>777</v>
      </c>
      <c r="Q388" s="84">
        <v>149390790.34279999</v>
      </c>
      <c r="R388" s="84">
        <v>0</v>
      </c>
      <c r="S388" s="84">
        <v>4481723.7103000004</v>
      </c>
      <c r="T388" s="84">
        <v>0</v>
      </c>
      <c r="U388" s="84">
        <f t="shared" si="89"/>
        <v>4481723.7103000004</v>
      </c>
      <c r="V388" s="84">
        <v>62237172.986500002</v>
      </c>
      <c r="W388" s="85">
        <f t="shared" si="81"/>
        <v>216109687.03959998</v>
      </c>
    </row>
    <row r="389" spans="1:23" ht="24.9" customHeight="1" x14ac:dyDescent="0.25">
      <c r="A389" s="143"/>
      <c r="B389" s="145"/>
      <c r="C389" s="80">
        <v>2</v>
      </c>
      <c r="D389" s="84" t="s">
        <v>426</v>
      </c>
      <c r="E389" s="84">
        <v>134422031.4384</v>
      </c>
      <c r="F389" s="84">
        <f t="shared" ref="F389:F412" si="94">-11651464.66</f>
        <v>-11651464.66</v>
      </c>
      <c r="G389" s="84">
        <v>4032660.9432000001</v>
      </c>
      <c r="H389" s="84">
        <v>0</v>
      </c>
      <c r="I389" s="84">
        <f t="shared" si="82"/>
        <v>4032660.9432000001</v>
      </c>
      <c r="J389" s="96">
        <v>79085612.711600006</v>
      </c>
      <c r="K389" s="85">
        <f t="shared" si="80"/>
        <v>205888840.4332</v>
      </c>
      <c r="L389" s="79"/>
      <c r="M389" s="80"/>
      <c r="N389" s="141"/>
      <c r="O389" s="142"/>
      <c r="P389" s="87"/>
      <c r="Q389" s="87">
        <f t="shared" ref="Q389:R389" si="95">SUM(Q372:Q388)</f>
        <v>2530779155.7844996</v>
      </c>
      <c r="R389" s="87">
        <f t="shared" si="95"/>
        <v>0</v>
      </c>
      <c r="S389" s="87">
        <f>SUM(S372:S388)</f>
        <v>75923374.673500001</v>
      </c>
      <c r="T389" s="87">
        <f t="shared" ref="T389" si="96">SUM(T372:T388)</f>
        <v>0</v>
      </c>
      <c r="U389" s="87">
        <f t="shared" si="89"/>
        <v>75923374.673500001</v>
      </c>
      <c r="V389" s="87">
        <f>SUM(V372:V388)</f>
        <v>1121007913.3466997</v>
      </c>
      <c r="W389" s="87">
        <f>SUM(W372:W388)</f>
        <v>3727710443.8046999</v>
      </c>
    </row>
    <row r="390" spans="1:23" ht="24.9" customHeight="1" x14ac:dyDescent="0.25">
      <c r="A390" s="143"/>
      <c r="B390" s="145"/>
      <c r="C390" s="80">
        <v>3</v>
      </c>
      <c r="D390" s="84" t="s">
        <v>427</v>
      </c>
      <c r="E390" s="84">
        <v>122566409.4464</v>
      </c>
      <c r="F390" s="84">
        <f t="shared" si="94"/>
        <v>-11651464.66</v>
      </c>
      <c r="G390" s="84">
        <v>3676992.2834000001</v>
      </c>
      <c r="H390" s="84">
        <v>0</v>
      </c>
      <c r="I390" s="84">
        <f t="shared" si="82"/>
        <v>3676992.2834000001</v>
      </c>
      <c r="J390" s="96">
        <v>75115382.348000005</v>
      </c>
      <c r="K390" s="85">
        <f t="shared" si="80"/>
        <v>189707319.41780001</v>
      </c>
      <c r="L390" s="79"/>
      <c r="M390" s="144">
        <v>36</v>
      </c>
      <c r="N390" s="86">
        <v>1</v>
      </c>
      <c r="O390" s="144" t="s">
        <v>66</v>
      </c>
      <c r="P390" s="84" t="s">
        <v>778</v>
      </c>
      <c r="Q390" s="84">
        <v>140617132.28870001</v>
      </c>
      <c r="R390" s="84">
        <v>0</v>
      </c>
      <c r="S390" s="84">
        <v>4218513.9687000001</v>
      </c>
      <c r="T390" s="84">
        <v>0</v>
      </c>
      <c r="U390" s="84">
        <f t="shared" si="89"/>
        <v>4218513.9687000001</v>
      </c>
      <c r="V390" s="84">
        <v>65824258.944799997</v>
      </c>
      <c r="W390" s="85">
        <f t="shared" si="81"/>
        <v>210659905.2022</v>
      </c>
    </row>
    <row r="391" spans="1:23" ht="24.9" customHeight="1" x14ac:dyDescent="0.25">
      <c r="A391" s="143"/>
      <c r="B391" s="145"/>
      <c r="C391" s="80">
        <v>4</v>
      </c>
      <c r="D391" s="84" t="s">
        <v>428</v>
      </c>
      <c r="E391" s="84">
        <v>132967609.53449999</v>
      </c>
      <c r="F391" s="84">
        <f t="shared" si="94"/>
        <v>-11651464.66</v>
      </c>
      <c r="G391" s="84">
        <v>3989028.2859999998</v>
      </c>
      <c r="H391" s="84">
        <v>0</v>
      </c>
      <c r="I391" s="84">
        <f t="shared" si="82"/>
        <v>3989028.2859999998</v>
      </c>
      <c r="J391" s="96">
        <v>78897468.051400006</v>
      </c>
      <c r="K391" s="85">
        <f t="shared" si="80"/>
        <v>204202641.2119</v>
      </c>
      <c r="L391" s="79"/>
      <c r="M391" s="145"/>
      <c r="N391" s="86">
        <v>2</v>
      </c>
      <c r="O391" s="145"/>
      <c r="P391" s="84" t="s">
        <v>779</v>
      </c>
      <c r="Q391" s="84">
        <v>136152528.9939</v>
      </c>
      <c r="R391" s="84">
        <v>0</v>
      </c>
      <c r="S391" s="84">
        <v>4084575.8698</v>
      </c>
      <c r="T391" s="84">
        <v>0</v>
      </c>
      <c r="U391" s="84">
        <f t="shared" si="89"/>
        <v>4084575.8698</v>
      </c>
      <c r="V391" s="84">
        <v>72312632.561399996</v>
      </c>
      <c r="W391" s="85">
        <f t="shared" si="81"/>
        <v>212549737.4251</v>
      </c>
    </row>
    <row r="392" spans="1:23" ht="24.9" customHeight="1" x14ac:dyDescent="0.25">
      <c r="A392" s="143"/>
      <c r="B392" s="145"/>
      <c r="C392" s="80">
        <v>5</v>
      </c>
      <c r="D392" s="84" t="s">
        <v>429</v>
      </c>
      <c r="E392" s="84">
        <v>161161119.9364</v>
      </c>
      <c r="F392" s="84">
        <f t="shared" si="94"/>
        <v>-11651464.66</v>
      </c>
      <c r="G392" s="84">
        <v>4834833.5981000001</v>
      </c>
      <c r="H392" s="84">
        <v>0</v>
      </c>
      <c r="I392" s="84">
        <f t="shared" si="82"/>
        <v>4834833.5981000001</v>
      </c>
      <c r="J392" s="96">
        <v>91727363.579300001</v>
      </c>
      <c r="K392" s="85">
        <f t="shared" ref="K392:K413" si="97">E392+F392+G392-H392+J392</f>
        <v>246071852.45380002</v>
      </c>
      <c r="L392" s="79"/>
      <c r="M392" s="145"/>
      <c r="N392" s="86">
        <v>3</v>
      </c>
      <c r="O392" s="145"/>
      <c r="P392" s="84" t="s">
        <v>780</v>
      </c>
      <c r="Q392" s="84">
        <v>160682285.64749998</v>
      </c>
      <c r="R392" s="84">
        <v>0</v>
      </c>
      <c r="S392" s="84">
        <v>4820468.5694000004</v>
      </c>
      <c r="T392" s="84">
        <v>0</v>
      </c>
      <c r="U392" s="84">
        <f t="shared" si="89"/>
        <v>4820468.5694000004</v>
      </c>
      <c r="V392" s="84">
        <v>75908027.582000002</v>
      </c>
      <c r="W392" s="85">
        <f t="shared" ref="W392:W413" si="98">Q392+R392+S392-T392+V392</f>
        <v>241410781.79890001</v>
      </c>
    </row>
    <row r="393" spans="1:23" ht="24.9" customHeight="1" x14ac:dyDescent="0.25">
      <c r="A393" s="143"/>
      <c r="B393" s="145"/>
      <c r="C393" s="80">
        <v>6</v>
      </c>
      <c r="D393" s="84" t="s">
        <v>430</v>
      </c>
      <c r="E393" s="84">
        <v>128397857.03490001</v>
      </c>
      <c r="F393" s="84">
        <f t="shared" si="94"/>
        <v>-11651464.66</v>
      </c>
      <c r="G393" s="84">
        <v>3851935.7110000001</v>
      </c>
      <c r="H393" s="84">
        <v>0</v>
      </c>
      <c r="I393" s="84">
        <f t="shared" si="82"/>
        <v>3851935.7110000001</v>
      </c>
      <c r="J393" s="96">
        <v>76284961.672800004</v>
      </c>
      <c r="K393" s="85">
        <f t="shared" si="97"/>
        <v>196883289.75870001</v>
      </c>
      <c r="L393" s="79"/>
      <c r="M393" s="145"/>
      <c r="N393" s="86">
        <v>4</v>
      </c>
      <c r="O393" s="145"/>
      <c r="P393" s="84" t="s">
        <v>781</v>
      </c>
      <c r="Q393" s="84">
        <v>177346366.71059999</v>
      </c>
      <c r="R393" s="84">
        <v>0</v>
      </c>
      <c r="S393" s="84">
        <v>5320391.0012999997</v>
      </c>
      <c r="T393" s="84">
        <v>0</v>
      </c>
      <c r="U393" s="84">
        <f t="shared" si="89"/>
        <v>5320391.0012999997</v>
      </c>
      <c r="V393" s="84">
        <v>82637616.029499993</v>
      </c>
      <c r="W393" s="85">
        <f t="shared" si="98"/>
        <v>265304373.7414</v>
      </c>
    </row>
    <row r="394" spans="1:23" ht="24.9" customHeight="1" x14ac:dyDescent="0.25">
      <c r="A394" s="143"/>
      <c r="B394" s="145"/>
      <c r="C394" s="80">
        <v>7</v>
      </c>
      <c r="D394" s="84" t="s">
        <v>431</v>
      </c>
      <c r="E394" s="84">
        <v>207248107.0257</v>
      </c>
      <c r="F394" s="84">
        <f t="shared" si="94"/>
        <v>-11651464.66</v>
      </c>
      <c r="G394" s="84">
        <v>6217443.2107999995</v>
      </c>
      <c r="H394" s="84">
        <v>0</v>
      </c>
      <c r="I394" s="84">
        <f t="shared" ref="I394:I412" si="99">G394-H394</f>
        <v>6217443.2107999995</v>
      </c>
      <c r="J394" s="96">
        <v>112327022.9016</v>
      </c>
      <c r="K394" s="85">
        <f t="shared" si="97"/>
        <v>314141108.4781</v>
      </c>
      <c r="L394" s="79"/>
      <c r="M394" s="145"/>
      <c r="N394" s="86">
        <v>5</v>
      </c>
      <c r="O394" s="145"/>
      <c r="P394" s="84" t="s">
        <v>782</v>
      </c>
      <c r="Q394" s="84">
        <v>154361112.11179999</v>
      </c>
      <c r="R394" s="84">
        <v>0</v>
      </c>
      <c r="S394" s="84">
        <v>4630833.3634000001</v>
      </c>
      <c r="T394" s="84">
        <v>0</v>
      </c>
      <c r="U394" s="84">
        <f t="shared" si="89"/>
        <v>4630833.3634000001</v>
      </c>
      <c r="V394" s="84">
        <v>74876576.098800004</v>
      </c>
      <c r="W394" s="85">
        <f t="shared" si="98"/>
        <v>233868521.574</v>
      </c>
    </row>
    <row r="395" spans="1:23" ht="24.9" customHeight="1" x14ac:dyDescent="0.25">
      <c r="A395" s="143"/>
      <c r="B395" s="145"/>
      <c r="C395" s="80">
        <v>8</v>
      </c>
      <c r="D395" s="84" t="s">
        <v>432</v>
      </c>
      <c r="E395" s="84">
        <v>141201407.07230002</v>
      </c>
      <c r="F395" s="84">
        <f t="shared" si="94"/>
        <v>-11651464.66</v>
      </c>
      <c r="G395" s="84">
        <v>4236042.2122</v>
      </c>
      <c r="H395" s="84">
        <v>0</v>
      </c>
      <c r="I395" s="84">
        <f t="shared" si="99"/>
        <v>4236042.2122</v>
      </c>
      <c r="J395" s="96">
        <v>81675873.2377</v>
      </c>
      <c r="K395" s="85">
        <f t="shared" si="97"/>
        <v>215461857.86220002</v>
      </c>
      <c r="L395" s="79"/>
      <c r="M395" s="145"/>
      <c r="N395" s="86">
        <v>6</v>
      </c>
      <c r="O395" s="145"/>
      <c r="P395" s="84" t="s">
        <v>783</v>
      </c>
      <c r="Q395" s="84">
        <v>214339298.03029999</v>
      </c>
      <c r="R395" s="84">
        <v>0</v>
      </c>
      <c r="S395" s="84">
        <v>6430178.9408999998</v>
      </c>
      <c r="T395" s="84">
        <v>0</v>
      </c>
      <c r="U395" s="84">
        <f t="shared" si="89"/>
        <v>6430178.9408999998</v>
      </c>
      <c r="V395" s="84">
        <v>100847954.4859</v>
      </c>
      <c r="W395" s="85">
        <f t="shared" si="98"/>
        <v>321617431.45709997</v>
      </c>
    </row>
    <row r="396" spans="1:23" ht="24.9" customHeight="1" x14ac:dyDescent="0.25">
      <c r="A396" s="143"/>
      <c r="B396" s="145"/>
      <c r="C396" s="80">
        <v>9</v>
      </c>
      <c r="D396" s="84" t="s">
        <v>433</v>
      </c>
      <c r="E396" s="84">
        <v>151786031.5492</v>
      </c>
      <c r="F396" s="84">
        <f t="shared" si="94"/>
        <v>-11651464.66</v>
      </c>
      <c r="G396" s="84">
        <v>4553580.9464999996</v>
      </c>
      <c r="H396" s="84">
        <v>0</v>
      </c>
      <c r="I396" s="84">
        <f t="shared" si="99"/>
        <v>4553580.9464999996</v>
      </c>
      <c r="J396" s="96">
        <v>84208847.059</v>
      </c>
      <c r="K396" s="85">
        <f t="shared" si="97"/>
        <v>228896994.89469999</v>
      </c>
      <c r="L396" s="79"/>
      <c r="M396" s="145"/>
      <c r="N396" s="86">
        <v>7</v>
      </c>
      <c r="O396" s="145"/>
      <c r="P396" s="84" t="s">
        <v>784</v>
      </c>
      <c r="Q396" s="84">
        <v>162781397.93000001</v>
      </c>
      <c r="R396" s="84">
        <v>0</v>
      </c>
      <c r="S396" s="84">
        <v>4883441.9379000003</v>
      </c>
      <c r="T396" s="84">
        <v>0</v>
      </c>
      <c r="U396" s="84">
        <f t="shared" si="89"/>
        <v>4883441.9379000003</v>
      </c>
      <c r="V396" s="84">
        <v>86047192.753600001</v>
      </c>
      <c r="W396" s="85">
        <f t="shared" si="98"/>
        <v>253712032.62150002</v>
      </c>
    </row>
    <row r="397" spans="1:23" ht="24.9" customHeight="1" x14ac:dyDescent="0.25">
      <c r="A397" s="143"/>
      <c r="B397" s="145"/>
      <c r="C397" s="80">
        <v>10</v>
      </c>
      <c r="D397" s="84" t="s">
        <v>434</v>
      </c>
      <c r="E397" s="84">
        <v>152849097.91069999</v>
      </c>
      <c r="F397" s="84">
        <f t="shared" si="94"/>
        <v>-11651464.66</v>
      </c>
      <c r="G397" s="84">
        <v>4585472.9373000003</v>
      </c>
      <c r="H397" s="84">
        <v>0</v>
      </c>
      <c r="I397" s="84">
        <f t="shared" si="99"/>
        <v>4585472.9373000003</v>
      </c>
      <c r="J397" s="96">
        <v>87478260.373199999</v>
      </c>
      <c r="K397" s="85">
        <f t="shared" si="97"/>
        <v>233261366.56119999</v>
      </c>
      <c r="L397" s="79"/>
      <c r="M397" s="145"/>
      <c r="N397" s="86">
        <v>8</v>
      </c>
      <c r="O397" s="145"/>
      <c r="P397" s="84" t="s">
        <v>394</v>
      </c>
      <c r="Q397" s="84">
        <v>147687050.0625</v>
      </c>
      <c r="R397" s="84">
        <v>0</v>
      </c>
      <c r="S397" s="84">
        <v>4430611.5018999996</v>
      </c>
      <c r="T397" s="84">
        <v>0</v>
      </c>
      <c r="U397" s="84">
        <f t="shared" si="89"/>
        <v>4430611.5018999996</v>
      </c>
      <c r="V397" s="84">
        <v>71107866.986399993</v>
      </c>
      <c r="W397" s="85">
        <f t="shared" si="98"/>
        <v>223225528.55079997</v>
      </c>
    </row>
    <row r="398" spans="1:23" ht="24.9" customHeight="1" x14ac:dyDescent="0.25">
      <c r="A398" s="143"/>
      <c r="B398" s="145"/>
      <c r="C398" s="80">
        <v>11</v>
      </c>
      <c r="D398" s="84" t="s">
        <v>435</v>
      </c>
      <c r="E398" s="84">
        <v>141669989.15650001</v>
      </c>
      <c r="F398" s="84">
        <f t="shared" si="94"/>
        <v>-11651464.66</v>
      </c>
      <c r="G398" s="84">
        <v>4250099.6747000003</v>
      </c>
      <c r="H398" s="84">
        <v>0</v>
      </c>
      <c r="I398" s="84">
        <f t="shared" si="99"/>
        <v>4250099.6747000003</v>
      </c>
      <c r="J398" s="96">
        <v>73419172.451900005</v>
      </c>
      <c r="K398" s="85">
        <f t="shared" si="97"/>
        <v>207687796.62310001</v>
      </c>
      <c r="L398" s="79"/>
      <c r="M398" s="145"/>
      <c r="N398" s="86">
        <v>9</v>
      </c>
      <c r="O398" s="145"/>
      <c r="P398" s="84" t="s">
        <v>785</v>
      </c>
      <c r="Q398" s="84">
        <v>159653877.55840001</v>
      </c>
      <c r="R398" s="84">
        <v>0</v>
      </c>
      <c r="S398" s="84">
        <v>4789616.3267999999</v>
      </c>
      <c r="T398" s="84">
        <v>0</v>
      </c>
      <c r="U398" s="84">
        <f t="shared" si="89"/>
        <v>4789616.3267999999</v>
      </c>
      <c r="V398" s="84">
        <v>75794471.956300005</v>
      </c>
      <c r="W398" s="85">
        <f t="shared" si="98"/>
        <v>240237965.84149998</v>
      </c>
    </row>
    <row r="399" spans="1:23" ht="24.9" customHeight="1" x14ac:dyDescent="0.25">
      <c r="A399" s="143"/>
      <c r="B399" s="145"/>
      <c r="C399" s="80">
        <v>12</v>
      </c>
      <c r="D399" s="84" t="s">
        <v>436</v>
      </c>
      <c r="E399" s="84">
        <v>138791809.02919999</v>
      </c>
      <c r="F399" s="84">
        <f t="shared" si="94"/>
        <v>-11651464.66</v>
      </c>
      <c r="G399" s="84">
        <v>4163754.2708999999</v>
      </c>
      <c r="H399" s="84">
        <v>0</v>
      </c>
      <c r="I399" s="84">
        <f t="shared" si="99"/>
        <v>4163754.2708999999</v>
      </c>
      <c r="J399" s="96">
        <v>80346938.002900004</v>
      </c>
      <c r="K399" s="85">
        <f t="shared" si="97"/>
        <v>211651036.64300001</v>
      </c>
      <c r="L399" s="79"/>
      <c r="M399" s="145"/>
      <c r="N399" s="86">
        <v>10</v>
      </c>
      <c r="O399" s="145"/>
      <c r="P399" s="84" t="s">
        <v>786</v>
      </c>
      <c r="Q399" s="84">
        <v>210730098.08789998</v>
      </c>
      <c r="R399" s="84">
        <v>0</v>
      </c>
      <c r="S399" s="84">
        <v>6321902.9425999997</v>
      </c>
      <c r="T399" s="84">
        <v>0</v>
      </c>
      <c r="U399" s="84">
        <f t="shared" si="89"/>
        <v>6321902.9425999997</v>
      </c>
      <c r="V399" s="84">
        <v>87578667.023699999</v>
      </c>
      <c r="W399" s="85">
        <f t="shared" si="98"/>
        <v>304630668.05419999</v>
      </c>
    </row>
    <row r="400" spans="1:23" ht="24.9" customHeight="1" x14ac:dyDescent="0.25">
      <c r="A400" s="143"/>
      <c r="B400" s="145"/>
      <c r="C400" s="80">
        <v>13</v>
      </c>
      <c r="D400" s="84" t="s">
        <v>437</v>
      </c>
      <c r="E400" s="84">
        <v>145017817.59</v>
      </c>
      <c r="F400" s="84">
        <f t="shared" si="94"/>
        <v>-11651464.66</v>
      </c>
      <c r="G400" s="84">
        <v>4350534.5277000004</v>
      </c>
      <c r="H400" s="84">
        <v>0</v>
      </c>
      <c r="I400" s="84">
        <f t="shared" si="99"/>
        <v>4350534.5277000004</v>
      </c>
      <c r="J400" s="96">
        <v>82124716.024399996</v>
      </c>
      <c r="K400" s="85">
        <f t="shared" si="97"/>
        <v>219841603.48210001</v>
      </c>
      <c r="L400" s="79"/>
      <c r="M400" s="145"/>
      <c r="N400" s="86">
        <v>11</v>
      </c>
      <c r="O400" s="145"/>
      <c r="P400" s="84" t="s">
        <v>787</v>
      </c>
      <c r="Q400" s="84">
        <v>131575651.7304</v>
      </c>
      <c r="R400" s="84">
        <v>0</v>
      </c>
      <c r="S400" s="84">
        <v>3947269.5518999998</v>
      </c>
      <c r="T400" s="84">
        <v>0</v>
      </c>
      <c r="U400" s="84">
        <f t="shared" si="89"/>
        <v>3947269.5518999998</v>
      </c>
      <c r="V400" s="84">
        <v>64860126.609700002</v>
      </c>
      <c r="W400" s="85">
        <f t="shared" si="98"/>
        <v>200383047.89199999</v>
      </c>
    </row>
    <row r="401" spans="1:23" ht="24.9" customHeight="1" x14ac:dyDescent="0.25">
      <c r="A401" s="143"/>
      <c r="B401" s="145"/>
      <c r="C401" s="80">
        <v>14</v>
      </c>
      <c r="D401" s="84" t="s">
        <v>438</v>
      </c>
      <c r="E401" s="84">
        <v>129356544.0387</v>
      </c>
      <c r="F401" s="84">
        <f t="shared" si="94"/>
        <v>-11651464.66</v>
      </c>
      <c r="G401" s="84">
        <v>3880696.3212000001</v>
      </c>
      <c r="H401" s="84">
        <v>0</v>
      </c>
      <c r="I401" s="84">
        <f t="shared" si="99"/>
        <v>3880696.3212000001</v>
      </c>
      <c r="J401" s="96">
        <v>75064929.336300001</v>
      </c>
      <c r="K401" s="85">
        <f t="shared" si="97"/>
        <v>196650705.03619999</v>
      </c>
      <c r="L401" s="79"/>
      <c r="M401" s="145"/>
      <c r="N401" s="86">
        <v>12</v>
      </c>
      <c r="O401" s="145"/>
      <c r="P401" s="84" t="s">
        <v>788</v>
      </c>
      <c r="Q401" s="84">
        <v>151972052.5117</v>
      </c>
      <c r="R401" s="84">
        <v>0</v>
      </c>
      <c r="S401" s="84">
        <v>4559161.5754000004</v>
      </c>
      <c r="T401" s="84">
        <v>0</v>
      </c>
      <c r="U401" s="84">
        <f t="shared" si="89"/>
        <v>4559161.5754000004</v>
      </c>
      <c r="V401" s="84">
        <v>76423462.528099999</v>
      </c>
      <c r="W401" s="85">
        <f t="shared" si="98"/>
        <v>232954676.61519998</v>
      </c>
    </row>
    <row r="402" spans="1:23" ht="24.9" customHeight="1" x14ac:dyDescent="0.25">
      <c r="A402" s="143"/>
      <c r="B402" s="145"/>
      <c r="C402" s="80">
        <v>15</v>
      </c>
      <c r="D402" s="84" t="s">
        <v>439</v>
      </c>
      <c r="E402" s="84">
        <v>128681530.30260001</v>
      </c>
      <c r="F402" s="84">
        <f t="shared" si="94"/>
        <v>-11651464.66</v>
      </c>
      <c r="G402" s="84">
        <v>3860445.9090999998</v>
      </c>
      <c r="H402" s="84">
        <v>0</v>
      </c>
      <c r="I402" s="84">
        <f t="shared" si="99"/>
        <v>3860445.9090999998</v>
      </c>
      <c r="J402" s="96">
        <v>68375761.457200006</v>
      </c>
      <c r="K402" s="85">
        <f t="shared" si="97"/>
        <v>189266273.00890002</v>
      </c>
      <c r="L402" s="79"/>
      <c r="M402" s="145"/>
      <c r="N402" s="86">
        <v>13</v>
      </c>
      <c r="O402" s="145"/>
      <c r="P402" s="84" t="s">
        <v>789</v>
      </c>
      <c r="Q402" s="84">
        <v>161009393.69619998</v>
      </c>
      <c r="R402" s="84">
        <v>0</v>
      </c>
      <c r="S402" s="84">
        <v>4830281.8108999999</v>
      </c>
      <c r="T402" s="84">
        <v>0</v>
      </c>
      <c r="U402" s="84">
        <f t="shared" si="89"/>
        <v>4830281.8108999999</v>
      </c>
      <c r="V402" s="84">
        <v>83814029.047600001</v>
      </c>
      <c r="W402" s="85">
        <f t="shared" si="98"/>
        <v>249653704.55469999</v>
      </c>
    </row>
    <row r="403" spans="1:23" ht="24.9" customHeight="1" x14ac:dyDescent="0.25">
      <c r="A403" s="143"/>
      <c r="B403" s="145"/>
      <c r="C403" s="80">
        <v>16</v>
      </c>
      <c r="D403" s="84" t="s">
        <v>440</v>
      </c>
      <c r="E403" s="84">
        <v>139075248.6512</v>
      </c>
      <c r="F403" s="84">
        <f t="shared" si="94"/>
        <v>-11651464.66</v>
      </c>
      <c r="G403" s="84">
        <v>4172257.4594999999</v>
      </c>
      <c r="H403" s="84">
        <v>0</v>
      </c>
      <c r="I403" s="84">
        <f t="shared" si="99"/>
        <v>4172257.4594999999</v>
      </c>
      <c r="J403" s="96">
        <v>80665068.231999993</v>
      </c>
      <c r="K403" s="85">
        <f t="shared" si="97"/>
        <v>212261109.68269998</v>
      </c>
      <c r="L403" s="79"/>
      <c r="M403" s="146"/>
      <c r="N403" s="86">
        <v>14</v>
      </c>
      <c r="O403" s="146"/>
      <c r="P403" s="84" t="s">
        <v>790</v>
      </c>
      <c r="Q403" s="84">
        <v>177819899.76209998</v>
      </c>
      <c r="R403" s="84">
        <v>0</v>
      </c>
      <c r="S403" s="84">
        <v>5334596.9929</v>
      </c>
      <c r="T403" s="84">
        <v>0</v>
      </c>
      <c r="U403" s="84">
        <f t="shared" si="89"/>
        <v>5334596.9929</v>
      </c>
      <c r="V403" s="84">
        <v>87860302.422999993</v>
      </c>
      <c r="W403" s="85">
        <f t="shared" si="98"/>
        <v>271014799.17799997</v>
      </c>
    </row>
    <row r="404" spans="1:23" ht="24.9" customHeight="1" x14ac:dyDescent="0.25">
      <c r="A404" s="143"/>
      <c r="B404" s="145"/>
      <c r="C404" s="80">
        <v>17</v>
      </c>
      <c r="D404" s="84" t="s">
        <v>441</v>
      </c>
      <c r="E404" s="84">
        <v>158814292.91589999</v>
      </c>
      <c r="F404" s="84">
        <f t="shared" si="94"/>
        <v>-11651464.66</v>
      </c>
      <c r="G404" s="84">
        <v>4764428.7874999996</v>
      </c>
      <c r="H404" s="84">
        <v>0</v>
      </c>
      <c r="I404" s="84">
        <f t="shared" si="99"/>
        <v>4764428.7874999996</v>
      </c>
      <c r="J404" s="96">
        <v>92449990.288000003</v>
      </c>
      <c r="K404" s="85">
        <f t="shared" si="97"/>
        <v>244377247.33139998</v>
      </c>
      <c r="L404" s="79"/>
      <c r="M404" s="80"/>
      <c r="N404" s="141" t="s">
        <v>934</v>
      </c>
      <c r="O404" s="142"/>
      <c r="P404" s="87"/>
      <c r="Q404" s="87">
        <f t="shared" ref="Q404:R404" si="100">SUM(Q390:Q403)</f>
        <v>2286728145.1219997</v>
      </c>
      <c r="R404" s="87">
        <f t="shared" si="100"/>
        <v>0</v>
      </c>
      <c r="S404" s="87">
        <f>SUM(S390:S403)</f>
        <v>68601844.353800014</v>
      </c>
      <c r="T404" s="87">
        <f t="shared" ref="T404:W404" si="101">SUM(T390:T403)</f>
        <v>0</v>
      </c>
      <c r="U404" s="87">
        <f t="shared" si="89"/>
        <v>68601844.353800014</v>
      </c>
      <c r="V404" s="87">
        <f t="shared" si="101"/>
        <v>1105893185.0308001</v>
      </c>
      <c r="W404" s="87">
        <f t="shared" si="101"/>
        <v>3461223174.5065999</v>
      </c>
    </row>
    <row r="405" spans="1:23" ht="24.9" customHeight="1" x14ac:dyDescent="0.25">
      <c r="A405" s="143"/>
      <c r="B405" s="145"/>
      <c r="C405" s="80">
        <v>18</v>
      </c>
      <c r="D405" s="84" t="s">
        <v>442</v>
      </c>
      <c r="E405" s="84">
        <v>190937925.23969999</v>
      </c>
      <c r="F405" s="84">
        <f t="shared" si="94"/>
        <v>-11651464.66</v>
      </c>
      <c r="G405" s="84">
        <v>5728137.7571999999</v>
      </c>
      <c r="H405" s="84">
        <v>0</v>
      </c>
      <c r="I405" s="84">
        <f t="shared" si="99"/>
        <v>5728137.7571999999</v>
      </c>
      <c r="J405" s="96">
        <v>104080354.559</v>
      </c>
      <c r="K405" s="85">
        <f t="shared" si="97"/>
        <v>289094952.89590001</v>
      </c>
      <c r="L405" s="79"/>
      <c r="M405" s="144">
        <v>37</v>
      </c>
      <c r="N405" s="86">
        <v>1</v>
      </c>
      <c r="O405" s="144" t="s">
        <v>67</v>
      </c>
      <c r="P405" s="84" t="s">
        <v>791</v>
      </c>
      <c r="Q405" s="84">
        <v>117462626.6402</v>
      </c>
      <c r="R405" s="84">
        <v>0</v>
      </c>
      <c r="S405" s="84">
        <v>3523878.7991999998</v>
      </c>
      <c r="T405" s="84">
        <v>0</v>
      </c>
      <c r="U405" s="84">
        <f t="shared" si="89"/>
        <v>3523878.7991999998</v>
      </c>
      <c r="V405" s="84">
        <v>289972425.12720001</v>
      </c>
      <c r="W405" s="85">
        <f t="shared" si="98"/>
        <v>410958930.56660002</v>
      </c>
    </row>
    <row r="406" spans="1:23" ht="24.9" customHeight="1" x14ac:dyDescent="0.25">
      <c r="A406" s="143"/>
      <c r="B406" s="145"/>
      <c r="C406" s="80">
        <v>19</v>
      </c>
      <c r="D406" s="84" t="s">
        <v>443</v>
      </c>
      <c r="E406" s="84">
        <v>131274540.35439999</v>
      </c>
      <c r="F406" s="84">
        <f t="shared" si="94"/>
        <v>-11651464.66</v>
      </c>
      <c r="G406" s="84">
        <v>3938236.2105999999</v>
      </c>
      <c r="H406" s="84">
        <v>0</v>
      </c>
      <c r="I406" s="84">
        <f t="shared" si="99"/>
        <v>3938236.2105999999</v>
      </c>
      <c r="J406" s="96">
        <v>78189090.320099995</v>
      </c>
      <c r="K406" s="85">
        <f t="shared" si="97"/>
        <v>201750402.22509998</v>
      </c>
      <c r="L406" s="79"/>
      <c r="M406" s="145"/>
      <c r="N406" s="86">
        <v>2</v>
      </c>
      <c r="O406" s="145"/>
      <c r="P406" s="84" t="s">
        <v>792</v>
      </c>
      <c r="Q406" s="84">
        <v>299854283.3919</v>
      </c>
      <c r="R406" s="84">
        <v>0</v>
      </c>
      <c r="S406" s="84">
        <v>8995628.5018000007</v>
      </c>
      <c r="T406" s="84">
        <v>0</v>
      </c>
      <c r="U406" s="84">
        <f t="shared" si="89"/>
        <v>8995628.5018000007</v>
      </c>
      <c r="V406" s="84">
        <v>394676673.28250003</v>
      </c>
      <c r="W406" s="85">
        <f t="shared" si="98"/>
        <v>703526585.17620003</v>
      </c>
    </row>
    <row r="407" spans="1:23" ht="24.9" customHeight="1" x14ac:dyDescent="0.25">
      <c r="A407" s="143"/>
      <c r="B407" s="145"/>
      <c r="C407" s="80">
        <v>20</v>
      </c>
      <c r="D407" s="84" t="s">
        <v>444</v>
      </c>
      <c r="E407" s="84">
        <v>126491762.7324</v>
      </c>
      <c r="F407" s="84">
        <f t="shared" si="94"/>
        <v>-11651464.66</v>
      </c>
      <c r="G407" s="84">
        <v>3794752.8820000002</v>
      </c>
      <c r="H407" s="84">
        <v>0</v>
      </c>
      <c r="I407" s="84">
        <f t="shared" si="99"/>
        <v>3794752.8820000002</v>
      </c>
      <c r="J407" s="96">
        <v>73804040.238199994</v>
      </c>
      <c r="K407" s="85">
        <f t="shared" si="97"/>
        <v>192439091.19260001</v>
      </c>
      <c r="L407" s="79"/>
      <c r="M407" s="145"/>
      <c r="N407" s="86">
        <v>3</v>
      </c>
      <c r="O407" s="145"/>
      <c r="P407" s="84" t="s">
        <v>793</v>
      </c>
      <c r="Q407" s="84">
        <v>168899717.87970001</v>
      </c>
      <c r="R407" s="84">
        <v>0</v>
      </c>
      <c r="S407" s="84">
        <v>5066991.5363999996</v>
      </c>
      <c r="T407" s="84">
        <v>0</v>
      </c>
      <c r="U407" s="84">
        <f t="shared" si="89"/>
        <v>5066991.5363999996</v>
      </c>
      <c r="V407" s="84">
        <v>314511490.49470001</v>
      </c>
      <c r="W407" s="85">
        <f t="shared" si="98"/>
        <v>488478199.91079998</v>
      </c>
    </row>
    <row r="408" spans="1:23" ht="24.9" customHeight="1" x14ac:dyDescent="0.25">
      <c r="A408" s="143"/>
      <c r="B408" s="145"/>
      <c r="C408" s="80">
        <v>21</v>
      </c>
      <c r="D408" s="84" t="s">
        <v>445</v>
      </c>
      <c r="E408" s="84">
        <v>184299805.33089998</v>
      </c>
      <c r="F408" s="84">
        <f t="shared" si="94"/>
        <v>-11651464.66</v>
      </c>
      <c r="G408" s="84">
        <v>5528994.1599000003</v>
      </c>
      <c r="H408" s="84">
        <v>0</v>
      </c>
      <c r="I408" s="84">
        <f t="shared" si="99"/>
        <v>5528994.1599000003</v>
      </c>
      <c r="J408" s="96">
        <v>104584303.0846</v>
      </c>
      <c r="K408" s="85">
        <f t="shared" si="97"/>
        <v>282761637.91540003</v>
      </c>
      <c r="L408" s="79"/>
      <c r="M408" s="145"/>
      <c r="N408" s="86">
        <v>4</v>
      </c>
      <c r="O408" s="145"/>
      <c r="P408" s="84" t="s">
        <v>794</v>
      </c>
      <c r="Q408" s="84">
        <v>144749297.42450002</v>
      </c>
      <c r="R408" s="84">
        <v>0</v>
      </c>
      <c r="S408" s="84">
        <v>4342478.9227</v>
      </c>
      <c r="T408" s="84">
        <v>0</v>
      </c>
      <c r="U408" s="84">
        <f t="shared" si="89"/>
        <v>4342478.9227</v>
      </c>
      <c r="V408" s="84">
        <v>304414199.8689</v>
      </c>
      <c r="W408" s="85">
        <f t="shared" si="98"/>
        <v>453505976.21609998</v>
      </c>
    </row>
    <row r="409" spans="1:23" ht="24.9" customHeight="1" x14ac:dyDescent="0.25">
      <c r="A409" s="143"/>
      <c r="B409" s="145"/>
      <c r="C409" s="80">
        <v>22</v>
      </c>
      <c r="D409" s="84" t="s">
        <v>446</v>
      </c>
      <c r="E409" s="84">
        <v>122658680.8696</v>
      </c>
      <c r="F409" s="84">
        <f t="shared" si="94"/>
        <v>-11651464.66</v>
      </c>
      <c r="G409" s="84">
        <v>3679760.4260999998</v>
      </c>
      <c r="H409" s="84">
        <v>0</v>
      </c>
      <c r="I409" s="84">
        <f t="shared" si="99"/>
        <v>3679760.4260999998</v>
      </c>
      <c r="J409" s="96">
        <v>71998055.057400003</v>
      </c>
      <c r="K409" s="85">
        <f t="shared" si="97"/>
        <v>186685031.69310001</v>
      </c>
      <c r="L409" s="79"/>
      <c r="M409" s="145"/>
      <c r="N409" s="86">
        <v>5</v>
      </c>
      <c r="O409" s="145"/>
      <c r="P409" s="84" t="s">
        <v>795</v>
      </c>
      <c r="Q409" s="84">
        <v>137536445.36319998</v>
      </c>
      <c r="R409" s="84">
        <v>0</v>
      </c>
      <c r="S409" s="84">
        <v>4126093.3609000002</v>
      </c>
      <c r="T409" s="84">
        <v>0</v>
      </c>
      <c r="U409" s="84">
        <f t="shared" si="89"/>
        <v>4126093.3609000002</v>
      </c>
      <c r="V409" s="84">
        <v>295631740.89819998</v>
      </c>
      <c r="W409" s="85">
        <f t="shared" si="98"/>
        <v>437294279.62229997</v>
      </c>
    </row>
    <row r="410" spans="1:23" ht="24.9" customHeight="1" x14ac:dyDescent="0.25">
      <c r="A410" s="143"/>
      <c r="B410" s="145"/>
      <c r="C410" s="80">
        <v>23</v>
      </c>
      <c r="D410" s="84" t="s">
        <v>447</v>
      </c>
      <c r="E410" s="84">
        <v>123787735.1925</v>
      </c>
      <c r="F410" s="84">
        <f t="shared" si="94"/>
        <v>-11651464.66</v>
      </c>
      <c r="G410" s="84">
        <v>3713632.0558000002</v>
      </c>
      <c r="H410" s="84">
        <v>0</v>
      </c>
      <c r="I410" s="84">
        <f t="shared" si="99"/>
        <v>3713632.0558000002</v>
      </c>
      <c r="J410" s="96">
        <v>71318902.269400001</v>
      </c>
      <c r="K410" s="85">
        <f t="shared" si="97"/>
        <v>187168804.85769999</v>
      </c>
      <c r="L410" s="79"/>
      <c r="M410" s="146"/>
      <c r="N410" s="86">
        <v>6</v>
      </c>
      <c r="O410" s="146"/>
      <c r="P410" s="84" t="s">
        <v>796</v>
      </c>
      <c r="Q410" s="84">
        <v>141475207.40170002</v>
      </c>
      <c r="R410" s="84">
        <v>0</v>
      </c>
      <c r="S410" s="84">
        <v>4244256.2220999999</v>
      </c>
      <c r="T410" s="84">
        <v>0</v>
      </c>
      <c r="U410" s="84">
        <f t="shared" si="89"/>
        <v>4244256.2220999999</v>
      </c>
      <c r="V410" s="84">
        <v>293955305.09320003</v>
      </c>
      <c r="W410" s="85">
        <f t="shared" si="98"/>
        <v>439674768.71700001</v>
      </c>
    </row>
    <row r="411" spans="1:23" ht="24.9" customHeight="1" thickBot="1" x14ac:dyDescent="0.3">
      <c r="A411" s="143"/>
      <c r="B411" s="145"/>
      <c r="C411" s="80">
        <v>24</v>
      </c>
      <c r="D411" s="84" t="s">
        <v>448</v>
      </c>
      <c r="E411" s="84">
        <v>159701072.71470001</v>
      </c>
      <c r="F411" s="84">
        <f t="shared" si="94"/>
        <v>-11651464.66</v>
      </c>
      <c r="G411" s="84">
        <v>4791032.1814000001</v>
      </c>
      <c r="H411" s="84">
        <v>0</v>
      </c>
      <c r="I411" s="84">
        <f t="shared" si="99"/>
        <v>4791032.1814000001</v>
      </c>
      <c r="J411" s="96">
        <v>89936354.364500001</v>
      </c>
      <c r="K411" s="85">
        <f>E411+F411+G411-H411+J411</f>
        <v>242776994.6006</v>
      </c>
      <c r="L411" s="79"/>
      <c r="M411" s="80"/>
      <c r="N411" s="141" t="s">
        <v>935</v>
      </c>
      <c r="O411" s="142"/>
      <c r="P411" s="99"/>
      <c r="Q411" s="99">
        <f>SUM(Q405:Q410)</f>
        <v>1009977578.1012</v>
      </c>
      <c r="R411" s="99">
        <f t="shared" ref="R411" si="102">SUM(R405:R410)</f>
        <v>0</v>
      </c>
      <c r="S411" s="99">
        <f>SUM(S405:S410)</f>
        <v>30299327.3431</v>
      </c>
      <c r="T411" s="99">
        <f t="shared" ref="T411" si="103">SUM(T405:T410)</f>
        <v>0</v>
      </c>
      <c r="U411" s="87">
        <f t="shared" si="89"/>
        <v>30299327.3431</v>
      </c>
      <c r="V411" s="99">
        <f>SUM(V405:V410)</f>
        <v>1893161834.7647002</v>
      </c>
      <c r="W411" s="99">
        <f>SUM(W405:W410)</f>
        <v>2933438740.2090001</v>
      </c>
    </row>
    <row r="412" spans="1:23" ht="24.9" customHeight="1" thickTop="1" thickBot="1" x14ac:dyDescent="0.3">
      <c r="A412" s="143"/>
      <c r="B412" s="145"/>
      <c r="C412" s="80">
        <v>25</v>
      </c>
      <c r="D412" s="84" t="s">
        <v>449</v>
      </c>
      <c r="E412" s="84">
        <v>163179084.74270001</v>
      </c>
      <c r="F412" s="84">
        <f t="shared" si="94"/>
        <v>-11651464.66</v>
      </c>
      <c r="G412" s="84">
        <v>4895372.5422999999</v>
      </c>
      <c r="H412" s="84">
        <v>0</v>
      </c>
      <c r="I412" s="84">
        <f t="shared" si="99"/>
        <v>4895372.5422999999</v>
      </c>
      <c r="J412" s="96">
        <v>94472472.685900003</v>
      </c>
      <c r="K412" s="85">
        <f t="shared" si="97"/>
        <v>250895465.3109</v>
      </c>
      <c r="L412" s="79"/>
      <c r="M412" s="140" t="s">
        <v>936</v>
      </c>
      <c r="N412" s="141"/>
      <c r="O412" s="142"/>
      <c r="P412" s="100"/>
      <c r="Q412" s="100">
        <v>111156311056.5</v>
      </c>
      <c r="R412" s="100">
        <f>-1414981991.59</f>
        <v>-1414981991.5899999</v>
      </c>
      <c r="S412" s="100">
        <v>3334689331.6999998</v>
      </c>
      <c r="T412" s="100">
        <v>651599095.10000002</v>
      </c>
      <c r="U412" s="87">
        <f t="shared" si="89"/>
        <v>2683090236.5999999</v>
      </c>
      <c r="V412" s="100">
        <v>67839450004.800003</v>
      </c>
      <c r="W412" s="113">
        <f t="shared" si="98"/>
        <v>180263869306.31</v>
      </c>
    </row>
    <row r="413" spans="1:23" ht="13.8" thickTop="1" x14ac:dyDescent="0.25">
      <c r="C413" s="101"/>
      <c r="D413" s="102"/>
      <c r="E413" s="102">
        <f>SUM(E388:E412)</f>
        <v>3647575343.3012004</v>
      </c>
      <c r="F413" s="102">
        <f t="shared" ref="F413" si="104">SUM(F388:F412)</f>
        <v>-291286616.5</v>
      </c>
      <c r="G413" s="102">
        <f>SUM(G388:G412)</f>
        <v>109427260.2991</v>
      </c>
      <c r="H413" s="84">
        <v>0</v>
      </c>
      <c r="I413" s="84">
        <f>G413-H413</f>
        <v>109427260.2991</v>
      </c>
      <c r="J413" s="102">
        <f t="shared" ref="J413" si="105">SUM(J388:J412)</f>
        <v>2084387863.0046999</v>
      </c>
      <c r="K413" s="85">
        <f t="shared" si="97"/>
        <v>5550103850.1050005</v>
      </c>
      <c r="L413" s="103">
        <v>0</v>
      </c>
      <c r="N413" s="140" t="s">
        <v>936</v>
      </c>
      <c r="O413" s="141"/>
      <c r="P413" s="142"/>
      <c r="Q413" s="104">
        <v>93106292556.638306</v>
      </c>
      <c r="R413" s="104">
        <v>1382925257.6933985</v>
      </c>
      <c r="S413" s="104">
        <v>2862705947.8726015</v>
      </c>
      <c r="T413" s="104"/>
      <c r="U413" s="104"/>
      <c r="V413" s="104">
        <v>65593152154.092545</v>
      </c>
      <c r="W413" s="85">
        <f t="shared" si="98"/>
        <v>162945075916.29688</v>
      </c>
    </row>
    <row r="414" spans="1:23" ht="17.399999999999999" thickBot="1" x14ac:dyDescent="0.6">
      <c r="D414" s="105" t="s">
        <v>937</v>
      </c>
      <c r="E414" s="106">
        <v>46175652635.096321</v>
      </c>
      <c r="F414" s="106">
        <v>610969172.3733995</v>
      </c>
      <c r="G414" s="106">
        <v>1417477503.0116007</v>
      </c>
      <c r="H414" s="106"/>
      <c r="I414" s="106"/>
      <c r="J414" s="106">
        <v>27632400237.880215</v>
      </c>
      <c r="K414" s="106">
        <v>27632400237.880215</v>
      </c>
      <c r="P414" s="103"/>
      <c r="Q414" s="107" t="s">
        <v>938</v>
      </c>
      <c r="R414" s="108">
        <v>91723367298.944901</v>
      </c>
      <c r="S414" s="1"/>
      <c r="T414" s="1"/>
      <c r="U414" s="1"/>
      <c r="V414" s="109"/>
    </row>
    <row r="415" spans="1:23" x14ac:dyDescent="0.25">
      <c r="C415" s="110" t="s">
        <v>939</v>
      </c>
      <c r="D415" s="104"/>
      <c r="E415" s="104"/>
      <c r="F415" s="104"/>
      <c r="G415" s="104"/>
      <c r="H415" s="104"/>
      <c r="I415" s="104"/>
      <c r="J415" s="104"/>
      <c r="K415" s="104"/>
      <c r="Q415" s="109"/>
      <c r="S415" s="109"/>
      <c r="T415" s="109"/>
      <c r="U415" s="109"/>
      <c r="V415" s="109"/>
    </row>
    <row r="416" spans="1:23" x14ac:dyDescent="0.25">
      <c r="C416" t="s">
        <v>940</v>
      </c>
    </row>
  </sheetData>
  <mergeCells count="118">
    <mergeCell ref="B3:W3"/>
    <mergeCell ref="A1:W1"/>
    <mergeCell ref="A2:W2"/>
    <mergeCell ref="A7:A23"/>
    <mergeCell ref="B7:B23"/>
    <mergeCell ref="M7:M25"/>
    <mergeCell ref="O7:O25"/>
    <mergeCell ref="B24:C24"/>
    <mergeCell ref="A25:A45"/>
    <mergeCell ref="B25:B45"/>
    <mergeCell ref="N26:O26"/>
    <mergeCell ref="M27:M60"/>
    <mergeCell ref="O27:O60"/>
    <mergeCell ref="B46:C46"/>
    <mergeCell ref="A47:A77"/>
    <mergeCell ref="B47:B77"/>
    <mergeCell ref="N61:O61"/>
    <mergeCell ref="M62:M82"/>
    <mergeCell ref="O62:O82"/>
    <mergeCell ref="B78:C78"/>
    <mergeCell ref="A79:A99"/>
    <mergeCell ref="B79:B99"/>
    <mergeCell ref="N83:O83"/>
    <mergeCell ref="M84:M104"/>
    <mergeCell ref="O84:O104"/>
    <mergeCell ref="B100:C100"/>
    <mergeCell ref="A101:A120"/>
    <mergeCell ref="B101:B120"/>
    <mergeCell ref="N105:O105"/>
    <mergeCell ref="M106:M121"/>
    <mergeCell ref="O106:O121"/>
    <mergeCell ref="B121:C121"/>
    <mergeCell ref="A122:A129"/>
    <mergeCell ref="B122:B129"/>
    <mergeCell ref="N122:O122"/>
    <mergeCell ref="M123:M142"/>
    <mergeCell ref="O123:O142"/>
    <mergeCell ref="B130:C130"/>
    <mergeCell ref="A131:A153"/>
    <mergeCell ref="B131:B153"/>
    <mergeCell ref="N143:O143"/>
    <mergeCell ref="M144:M156"/>
    <mergeCell ref="O144:O156"/>
    <mergeCell ref="B154:C154"/>
    <mergeCell ref="A155:A181"/>
    <mergeCell ref="B155:B181"/>
    <mergeCell ref="N157:O157"/>
    <mergeCell ref="M158:M182"/>
    <mergeCell ref="O158:O182"/>
    <mergeCell ref="B182:C182"/>
    <mergeCell ref="A183:A200"/>
    <mergeCell ref="B183:B200"/>
    <mergeCell ref="N183:O183"/>
    <mergeCell ref="M184:M203"/>
    <mergeCell ref="O184:O203"/>
    <mergeCell ref="B201:C201"/>
    <mergeCell ref="A202:A226"/>
    <mergeCell ref="B202:B226"/>
    <mergeCell ref="N204:O204"/>
    <mergeCell ref="M205:M222"/>
    <mergeCell ref="O205:O222"/>
    <mergeCell ref="N223:O223"/>
    <mergeCell ref="M224:M253"/>
    <mergeCell ref="O224:O253"/>
    <mergeCell ref="B227:C227"/>
    <mergeCell ref="A228:A240"/>
    <mergeCell ref="B228:B240"/>
    <mergeCell ref="B241:C241"/>
    <mergeCell ref="A242:A259"/>
    <mergeCell ref="B242:B259"/>
    <mergeCell ref="M289:M305"/>
    <mergeCell ref="O289:O305"/>
    <mergeCell ref="B295:C295"/>
    <mergeCell ref="A296:A306"/>
    <mergeCell ref="B296:B306"/>
    <mergeCell ref="N306:O306"/>
    <mergeCell ref="N254:O254"/>
    <mergeCell ref="M255:M287"/>
    <mergeCell ref="O255:O287"/>
    <mergeCell ref="B260:C260"/>
    <mergeCell ref="A261:A276"/>
    <mergeCell ref="B261:B276"/>
    <mergeCell ref="B277:C277"/>
    <mergeCell ref="A278:A294"/>
    <mergeCell ref="B278:B294"/>
    <mergeCell ref="N288:O288"/>
    <mergeCell ref="B307:C307"/>
    <mergeCell ref="M307:M329"/>
    <mergeCell ref="O307:O329"/>
    <mergeCell ref="A308:A334"/>
    <mergeCell ref="B308:B334"/>
    <mergeCell ref="N330:O330"/>
    <mergeCell ref="M331:M353"/>
    <mergeCell ref="O331:O353"/>
    <mergeCell ref="B335:C335"/>
    <mergeCell ref="A336:A362"/>
    <mergeCell ref="B336:B362"/>
    <mergeCell ref="N354:O354"/>
    <mergeCell ref="M355:M370"/>
    <mergeCell ref="O355:O370"/>
    <mergeCell ref="B363:C363"/>
    <mergeCell ref="A364:A386"/>
    <mergeCell ref="B364:B386"/>
    <mergeCell ref="N371:O371"/>
    <mergeCell ref="M372:M388"/>
    <mergeCell ref="O373:O388"/>
    <mergeCell ref="M412:O412"/>
    <mergeCell ref="N413:P413"/>
    <mergeCell ref="B387:C387"/>
    <mergeCell ref="A388:A412"/>
    <mergeCell ref="B388:B412"/>
    <mergeCell ref="N389:O389"/>
    <mergeCell ref="M390:M403"/>
    <mergeCell ref="O390:O403"/>
    <mergeCell ref="N404:O404"/>
    <mergeCell ref="M405:M410"/>
    <mergeCell ref="O405:O410"/>
    <mergeCell ref="N411:O4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2"/>
  <sheetViews>
    <sheetView workbookViewId="0">
      <selection activeCell="C8" sqref="C8"/>
    </sheetView>
  </sheetViews>
  <sheetFormatPr defaultColWidth="8.88671875" defaultRowHeight="18" x14ac:dyDescent="0.35"/>
  <cols>
    <col min="1" max="1" width="8.88671875" style="29"/>
    <col min="2" max="2" width="26.109375" style="29" customWidth="1"/>
    <col min="3" max="3" width="26.33203125" style="29" customWidth="1"/>
    <col min="4" max="16384" width="8.88671875" style="29"/>
  </cols>
  <sheetData>
    <row r="1" spans="1:3" x14ac:dyDescent="0.35">
      <c r="A1" s="163" t="s">
        <v>871</v>
      </c>
      <c r="B1" s="163"/>
      <c r="C1" s="163"/>
    </row>
    <row r="2" spans="1:3" x14ac:dyDescent="0.35">
      <c r="A2" s="163" t="s">
        <v>862</v>
      </c>
      <c r="B2" s="163"/>
      <c r="C2" s="163"/>
    </row>
    <row r="3" spans="1:3" ht="99" customHeight="1" x14ac:dyDescent="0.35">
      <c r="A3" s="162" t="s">
        <v>881</v>
      </c>
      <c r="B3" s="162"/>
      <c r="C3" s="162"/>
    </row>
    <row r="4" spans="1:3" ht="54.75" customHeight="1" x14ac:dyDescent="0.35">
      <c r="A4" s="66" t="s">
        <v>872</v>
      </c>
      <c r="B4" s="66" t="s">
        <v>873</v>
      </c>
      <c r="C4" s="71" t="s">
        <v>7</v>
      </c>
    </row>
    <row r="5" spans="1:3" x14ac:dyDescent="0.35">
      <c r="A5" s="51"/>
      <c r="B5" s="51"/>
      <c r="C5" s="33" t="s">
        <v>851</v>
      </c>
    </row>
    <row r="6" spans="1:3" x14ac:dyDescent="0.35">
      <c r="A6" s="52">
        <v>1</v>
      </c>
      <c r="B6" s="53" t="s">
        <v>31</v>
      </c>
      <c r="C6" s="72">
        <v>98813521.972832337</v>
      </c>
    </row>
    <row r="7" spans="1:3" x14ac:dyDescent="0.35">
      <c r="A7" s="52">
        <v>2</v>
      </c>
      <c r="B7" s="53" t="s">
        <v>32</v>
      </c>
      <c r="C7" s="72">
        <v>105120594.77502935</v>
      </c>
    </row>
    <row r="8" spans="1:3" x14ac:dyDescent="0.35">
      <c r="A8" s="52">
        <v>3</v>
      </c>
      <c r="B8" s="53" t="s">
        <v>33</v>
      </c>
      <c r="C8" s="72">
        <v>106097472.20095599</v>
      </c>
    </row>
    <row r="9" spans="1:3" x14ac:dyDescent="0.35">
      <c r="A9" s="52">
        <v>4</v>
      </c>
      <c r="B9" s="53" t="s">
        <v>34</v>
      </c>
      <c r="C9" s="72">
        <v>104923663.71645719</v>
      </c>
    </row>
    <row r="10" spans="1:3" x14ac:dyDescent="0.35">
      <c r="A10" s="52">
        <v>5</v>
      </c>
      <c r="B10" s="53" t="s">
        <v>35</v>
      </c>
      <c r="C10" s="72">
        <v>126226682.8059988</v>
      </c>
    </row>
    <row r="11" spans="1:3" x14ac:dyDescent="0.35">
      <c r="A11" s="52">
        <v>6</v>
      </c>
      <c r="B11" s="53" t="s">
        <v>36</v>
      </c>
      <c r="C11" s="72">
        <v>93371867.582922757</v>
      </c>
    </row>
    <row r="12" spans="1:3" ht="30" customHeight="1" x14ac:dyDescent="0.35">
      <c r="A12" s="52">
        <v>7</v>
      </c>
      <c r="B12" s="53" t="s">
        <v>37</v>
      </c>
      <c r="C12" s="72">
        <v>118345674.93241526</v>
      </c>
    </row>
    <row r="13" spans="1:3" x14ac:dyDescent="0.35">
      <c r="A13" s="52">
        <v>8</v>
      </c>
      <c r="B13" s="53" t="s">
        <v>38</v>
      </c>
      <c r="C13" s="72">
        <v>131110047.23121648</v>
      </c>
    </row>
    <row r="14" spans="1:3" x14ac:dyDescent="0.35">
      <c r="A14" s="52">
        <v>9</v>
      </c>
      <c r="B14" s="53" t="s">
        <v>39</v>
      </c>
      <c r="C14" s="72">
        <v>106115566.20892546</v>
      </c>
    </row>
    <row r="15" spans="1:3" x14ac:dyDescent="0.35">
      <c r="A15" s="52">
        <v>10</v>
      </c>
      <c r="B15" s="53" t="s">
        <v>40</v>
      </c>
      <c r="C15" s="72">
        <v>107147112.38367574</v>
      </c>
    </row>
    <row r="16" spans="1:3" x14ac:dyDescent="0.35">
      <c r="A16" s="52">
        <v>11</v>
      </c>
      <c r="B16" s="53" t="s">
        <v>41</v>
      </c>
      <c r="C16" s="72">
        <v>94408582.891033828</v>
      </c>
    </row>
    <row r="17" spans="1:3" x14ac:dyDescent="0.35">
      <c r="A17" s="52">
        <v>12</v>
      </c>
      <c r="B17" s="53" t="s">
        <v>42</v>
      </c>
      <c r="C17" s="72">
        <v>98672099.929059878</v>
      </c>
    </row>
    <row r="18" spans="1:3" x14ac:dyDescent="0.35">
      <c r="A18" s="52">
        <v>13</v>
      </c>
      <c r="B18" s="53" t="s">
        <v>43</v>
      </c>
      <c r="C18" s="72">
        <v>94355308.67789641</v>
      </c>
    </row>
    <row r="19" spans="1:3" x14ac:dyDescent="0.35">
      <c r="A19" s="52">
        <v>14</v>
      </c>
      <c r="B19" s="53" t="s">
        <v>44</v>
      </c>
      <c r="C19" s="72">
        <v>106124724.69875568</v>
      </c>
    </row>
    <row r="20" spans="1:3" x14ac:dyDescent="0.35">
      <c r="A20" s="52">
        <v>15</v>
      </c>
      <c r="B20" s="53" t="s">
        <v>45</v>
      </c>
      <c r="C20" s="72">
        <v>99397459.92147845</v>
      </c>
    </row>
    <row r="21" spans="1:3" x14ac:dyDescent="0.35">
      <c r="A21" s="52">
        <v>16</v>
      </c>
      <c r="B21" s="53" t="s">
        <v>46</v>
      </c>
      <c r="C21" s="72">
        <v>109717340.69982395</v>
      </c>
    </row>
    <row r="22" spans="1:3" x14ac:dyDescent="0.35">
      <c r="A22" s="52">
        <v>17</v>
      </c>
      <c r="B22" s="53" t="s">
        <v>47</v>
      </c>
      <c r="C22" s="72">
        <v>118011177.76502424</v>
      </c>
    </row>
    <row r="23" spans="1:3" x14ac:dyDescent="0.35">
      <c r="A23" s="52">
        <v>18</v>
      </c>
      <c r="B23" s="53" t="s">
        <v>48</v>
      </c>
      <c r="C23" s="72">
        <v>138263820.68390658</v>
      </c>
    </row>
    <row r="24" spans="1:3" x14ac:dyDescent="0.35">
      <c r="A24" s="52">
        <v>19</v>
      </c>
      <c r="B24" s="53" t="s">
        <v>49</v>
      </c>
      <c r="C24" s="72">
        <v>167383747.8321521</v>
      </c>
    </row>
    <row r="25" spans="1:3" x14ac:dyDescent="0.35">
      <c r="A25" s="52">
        <v>20</v>
      </c>
      <c r="B25" s="53" t="s">
        <v>50</v>
      </c>
      <c r="C25" s="72">
        <v>129717640.83631256</v>
      </c>
    </row>
    <row r="26" spans="1:3" x14ac:dyDescent="0.35">
      <c r="A26" s="52">
        <v>21</v>
      </c>
      <c r="B26" s="53" t="s">
        <v>51</v>
      </c>
      <c r="C26" s="72">
        <v>111428100.64623234</v>
      </c>
    </row>
    <row r="27" spans="1:3" x14ac:dyDescent="0.35">
      <c r="A27" s="52">
        <v>22</v>
      </c>
      <c r="B27" s="53" t="s">
        <v>52</v>
      </c>
      <c r="C27" s="72">
        <v>116631582.30211796</v>
      </c>
    </row>
    <row r="28" spans="1:3" x14ac:dyDescent="0.35">
      <c r="A28" s="52">
        <v>23</v>
      </c>
      <c r="B28" s="53" t="s">
        <v>53</v>
      </c>
      <c r="C28" s="72">
        <v>93934636.246325746</v>
      </c>
    </row>
    <row r="29" spans="1:3" x14ac:dyDescent="0.35">
      <c r="A29" s="52">
        <v>24</v>
      </c>
      <c r="B29" s="53" t="s">
        <v>54</v>
      </c>
      <c r="C29" s="72">
        <v>141366433.71670058</v>
      </c>
    </row>
    <row r="30" spans="1:3" x14ac:dyDescent="0.35">
      <c r="A30" s="52">
        <v>25</v>
      </c>
      <c r="B30" s="53" t="s">
        <v>55</v>
      </c>
      <c r="C30" s="72">
        <v>97316484.993689835</v>
      </c>
    </row>
    <row r="31" spans="1:3" x14ac:dyDescent="0.35">
      <c r="A31" s="52">
        <v>26</v>
      </c>
      <c r="B31" s="53" t="s">
        <v>56</v>
      </c>
      <c r="C31" s="72">
        <v>124998692.05357815</v>
      </c>
    </row>
    <row r="32" spans="1:3" x14ac:dyDescent="0.35">
      <c r="A32" s="52">
        <v>27</v>
      </c>
      <c r="B32" s="53" t="s">
        <v>57</v>
      </c>
      <c r="C32" s="72">
        <v>98039254.699449703</v>
      </c>
    </row>
    <row r="33" spans="1:3" x14ac:dyDescent="0.35">
      <c r="A33" s="52">
        <v>28</v>
      </c>
      <c r="B33" s="53" t="s">
        <v>58</v>
      </c>
      <c r="C33" s="72">
        <v>98233481.442758977</v>
      </c>
    </row>
    <row r="34" spans="1:3" x14ac:dyDescent="0.35">
      <c r="A34" s="52">
        <v>29</v>
      </c>
      <c r="B34" s="53" t="s">
        <v>59</v>
      </c>
      <c r="C34" s="72">
        <v>96242000.289968267</v>
      </c>
    </row>
    <row r="35" spans="1:3" x14ac:dyDescent="0.35">
      <c r="A35" s="52">
        <v>30</v>
      </c>
      <c r="B35" s="53" t="s">
        <v>60</v>
      </c>
      <c r="C35" s="72">
        <v>118358750.72016108</v>
      </c>
    </row>
    <row r="36" spans="1:3" x14ac:dyDescent="0.35">
      <c r="A36" s="52">
        <v>31</v>
      </c>
      <c r="B36" s="53" t="s">
        <v>61</v>
      </c>
      <c r="C36" s="72">
        <v>110195897.30142306</v>
      </c>
    </row>
    <row r="37" spans="1:3" x14ac:dyDescent="0.35">
      <c r="A37" s="52">
        <v>32</v>
      </c>
      <c r="B37" s="53" t="s">
        <v>62</v>
      </c>
      <c r="C37" s="72">
        <v>113806286.98741348</v>
      </c>
    </row>
    <row r="38" spans="1:3" x14ac:dyDescent="0.35">
      <c r="A38" s="52">
        <v>33</v>
      </c>
      <c r="B38" s="53" t="s">
        <v>63</v>
      </c>
      <c r="C38" s="72">
        <v>116299693.65703203</v>
      </c>
    </row>
    <row r="39" spans="1:3" x14ac:dyDescent="0.35">
      <c r="A39" s="52">
        <v>34</v>
      </c>
      <c r="B39" s="53" t="s">
        <v>64</v>
      </c>
      <c r="C39" s="72">
        <v>101650791.3638982</v>
      </c>
    </row>
    <row r="40" spans="1:3" x14ac:dyDescent="0.35">
      <c r="A40" s="52">
        <v>35</v>
      </c>
      <c r="B40" s="53" t="s">
        <v>65</v>
      </c>
      <c r="C40" s="72">
        <v>104788917.03601886</v>
      </c>
    </row>
    <row r="41" spans="1:3" x14ac:dyDescent="0.35">
      <c r="A41" s="52">
        <v>36</v>
      </c>
      <c r="B41" s="53" t="s">
        <v>66</v>
      </c>
      <c r="C41" s="72">
        <v>105012086.8315042</v>
      </c>
    </row>
    <row r="42" spans="1:3" x14ac:dyDescent="0.35">
      <c r="A42" s="160" t="s">
        <v>14</v>
      </c>
      <c r="B42" s="161"/>
      <c r="C42" s="73">
        <f>SUM(C6:C41)</f>
        <v>4001627198.0341463</v>
      </c>
    </row>
  </sheetData>
  <mergeCells count="4">
    <mergeCell ref="A42:B42"/>
    <mergeCell ref="A3:C3"/>
    <mergeCell ref="A2:C2"/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47"/>
  <sheetViews>
    <sheetView topLeftCell="C33" workbookViewId="0">
      <selection activeCell="I47" sqref="I47"/>
    </sheetView>
  </sheetViews>
  <sheetFormatPr defaultColWidth="8.88671875" defaultRowHeight="18" x14ac:dyDescent="0.35"/>
  <cols>
    <col min="1" max="1" width="8.88671875" style="29"/>
    <col min="2" max="2" width="17.6640625" style="29" customWidth="1"/>
    <col min="3" max="3" width="25.5546875" style="29" customWidth="1"/>
    <col min="4" max="7" width="25.44140625" style="29" customWidth="1"/>
    <col min="8" max="8" width="26.33203125" style="29" customWidth="1"/>
    <col min="9" max="9" width="29.5546875" style="29" customWidth="1"/>
    <col min="10" max="16384" width="8.88671875" style="29"/>
  </cols>
  <sheetData>
    <row r="1" spans="1:9" x14ac:dyDescent="0.35">
      <c r="A1" s="160" t="s">
        <v>849</v>
      </c>
      <c r="B1" s="164"/>
      <c r="C1" s="164"/>
      <c r="D1" s="164"/>
      <c r="E1" s="164"/>
      <c r="F1" s="164"/>
      <c r="G1" s="164"/>
      <c r="H1" s="164"/>
      <c r="I1" s="161"/>
    </row>
    <row r="2" spans="1:9" x14ac:dyDescent="0.35">
      <c r="A2" s="160" t="s">
        <v>862</v>
      </c>
      <c r="B2" s="164"/>
      <c r="C2" s="164"/>
      <c r="D2" s="164"/>
      <c r="E2" s="164"/>
      <c r="F2" s="164"/>
      <c r="G2" s="164"/>
      <c r="H2" s="164"/>
      <c r="I2" s="161"/>
    </row>
    <row r="3" spans="1:9" ht="33" customHeight="1" x14ac:dyDescent="0.35">
      <c r="A3" s="165" t="s">
        <v>947</v>
      </c>
      <c r="B3" s="166"/>
      <c r="C3" s="166"/>
      <c r="D3" s="166"/>
      <c r="E3" s="166"/>
      <c r="F3" s="166"/>
      <c r="G3" s="166"/>
      <c r="H3" s="166"/>
      <c r="I3" s="167"/>
    </row>
    <row r="4" spans="1:9" ht="40.799999999999997" x14ac:dyDescent="0.35">
      <c r="A4" s="54" t="s">
        <v>0</v>
      </c>
      <c r="B4" s="54" t="s">
        <v>874</v>
      </c>
      <c r="C4" s="55" t="s">
        <v>7</v>
      </c>
      <c r="D4" s="56" t="s">
        <v>875</v>
      </c>
      <c r="E4" s="58" t="s">
        <v>876</v>
      </c>
      <c r="F4" s="77" t="s">
        <v>866</v>
      </c>
      <c r="G4" s="77" t="s">
        <v>867</v>
      </c>
      <c r="H4" s="57" t="s">
        <v>22</v>
      </c>
      <c r="I4" s="50" t="s">
        <v>954</v>
      </c>
    </row>
    <row r="5" spans="1:9" x14ac:dyDescent="0.35">
      <c r="A5" s="54"/>
      <c r="B5" s="54"/>
      <c r="C5" s="33" t="s">
        <v>851</v>
      </c>
      <c r="D5" s="33" t="s">
        <v>851</v>
      </c>
      <c r="E5" s="33" t="s">
        <v>851</v>
      </c>
      <c r="F5" s="33" t="s">
        <v>851</v>
      </c>
      <c r="G5" s="33" t="s">
        <v>851</v>
      </c>
      <c r="H5" s="33" t="s">
        <v>851</v>
      </c>
      <c r="I5" s="33" t="s">
        <v>851</v>
      </c>
    </row>
    <row r="6" spans="1:9" x14ac:dyDescent="0.35">
      <c r="A6" s="59">
        <v>1</v>
      </c>
      <c r="B6" s="60" t="s">
        <v>31</v>
      </c>
      <c r="C6" s="61">
        <v>2307179191.1971846</v>
      </c>
      <c r="D6" s="61">
        <v>1E-4</v>
      </c>
      <c r="E6" s="62">
        <v>69215375.735915527</v>
      </c>
      <c r="F6" s="62">
        <f>E6/2</f>
        <v>34607687.867957763</v>
      </c>
      <c r="G6" s="61">
        <f>E6-F6</f>
        <v>34607687.867957763</v>
      </c>
      <c r="H6" s="61">
        <v>1172218680.4152999</v>
      </c>
      <c r="I6" s="112">
        <f>C6+D6+G6+H6</f>
        <v>3514005559.4805422</v>
      </c>
    </row>
    <row r="7" spans="1:9" x14ac:dyDescent="0.35">
      <c r="A7" s="59">
        <v>2</v>
      </c>
      <c r="B7" s="60" t="s">
        <v>32</v>
      </c>
      <c r="C7" s="61">
        <v>2910175415.5283499</v>
      </c>
      <c r="D7" s="61">
        <f>-29166666.6901</f>
        <v>-29166666.690099999</v>
      </c>
      <c r="E7" s="62">
        <v>87305262.465850458</v>
      </c>
      <c r="F7" s="62">
        <v>0</v>
      </c>
      <c r="G7" s="61">
        <f t="shared" ref="G7:G42" si="0">E7-F7</f>
        <v>87305262.465850458</v>
      </c>
      <c r="H7" s="61">
        <v>1504364848.45</v>
      </c>
      <c r="I7" s="112">
        <f t="shared" ref="I7:I42" si="1">C7+D7+G7+H7</f>
        <v>4472678859.7540998</v>
      </c>
    </row>
    <row r="8" spans="1:9" x14ac:dyDescent="0.35">
      <c r="A8" s="59">
        <v>3</v>
      </c>
      <c r="B8" s="60" t="s">
        <v>33</v>
      </c>
      <c r="C8" s="61">
        <v>3876182643.5661163</v>
      </c>
      <c r="D8" s="61">
        <v>-4.0000000000000002E-4</v>
      </c>
      <c r="E8" s="62">
        <v>116285479.3069835</v>
      </c>
      <c r="F8" s="62">
        <f t="shared" ref="F8:F37" si="2">E8/2</f>
        <v>58142739.65349175</v>
      </c>
      <c r="G8" s="61">
        <f t="shared" si="0"/>
        <v>58142739.65349175</v>
      </c>
      <c r="H8" s="61">
        <v>2018825295.9597001</v>
      </c>
      <c r="I8" s="112">
        <f t="shared" si="1"/>
        <v>5953150679.1789083</v>
      </c>
    </row>
    <row r="9" spans="1:9" x14ac:dyDescent="0.35">
      <c r="A9" s="59">
        <v>4</v>
      </c>
      <c r="B9" s="60" t="s">
        <v>34</v>
      </c>
      <c r="C9" s="61">
        <v>2925902312.0097084</v>
      </c>
      <c r="D9" s="61">
        <v>1E-4</v>
      </c>
      <c r="E9" s="62">
        <v>87777069.360291243</v>
      </c>
      <c r="F9" s="62">
        <v>0</v>
      </c>
      <c r="G9" s="61">
        <f t="shared" si="0"/>
        <v>87777069.360291243</v>
      </c>
      <c r="H9" s="61">
        <v>1621688013.118</v>
      </c>
      <c r="I9" s="112">
        <f t="shared" si="1"/>
        <v>4635367394.4881001</v>
      </c>
    </row>
    <row r="10" spans="1:9" x14ac:dyDescent="0.35">
      <c r="A10" s="59">
        <v>5</v>
      </c>
      <c r="B10" s="60" t="s">
        <v>35</v>
      </c>
      <c r="C10" s="61">
        <v>3321478123.7145634</v>
      </c>
      <c r="D10" s="61">
        <v>0</v>
      </c>
      <c r="E10" s="62">
        <v>99644343.711436898</v>
      </c>
      <c r="F10" s="62">
        <v>0</v>
      </c>
      <c r="G10" s="61">
        <f t="shared" si="0"/>
        <v>99644343.711436898</v>
      </c>
      <c r="H10" s="61">
        <v>1594726450.0653</v>
      </c>
      <c r="I10" s="112">
        <f t="shared" si="1"/>
        <v>5015848917.4913006</v>
      </c>
    </row>
    <row r="11" spans="1:9" x14ac:dyDescent="0.35">
      <c r="A11" s="59">
        <v>6</v>
      </c>
      <c r="B11" s="60" t="s">
        <v>36</v>
      </c>
      <c r="C11" s="61">
        <v>1351963173.5216503</v>
      </c>
      <c r="D11" s="61">
        <v>1E-4</v>
      </c>
      <c r="E11" s="62">
        <v>40558895.20564951</v>
      </c>
      <c r="F11" s="62">
        <f t="shared" si="2"/>
        <v>20279447.602824755</v>
      </c>
      <c r="G11" s="61">
        <f t="shared" si="0"/>
        <v>20279447.602824755</v>
      </c>
      <c r="H11" s="61">
        <v>942073628.47169995</v>
      </c>
      <c r="I11" s="112">
        <f t="shared" si="1"/>
        <v>2314316249.5962749</v>
      </c>
    </row>
    <row r="12" spans="1:9" x14ac:dyDescent="0.35">
      <c r="A12" s="59">
        <v>7</v>
      </c>
      <c r="B12" s="60" t="s">
        <v>37</v>
      </c>
      <c r="C12" s="61">
        <v>3614282259.5681553</v>
      </c>
      <c r="D12" s="61">
        <f>-139538498.5199</f>
        <v>-139538498.51989999</v>
      </c>
      <c r="E12" s="62">
        <v>108428467.78704466</v>
      </c>
      <c r="F12" s="62">
        <f t="shared" si="2"/>
        <v>54214233.89352233</v>
      </c>
      <c r="G12" s="61">
        <f t="shared" si="0"/>
        <v>54214233.89352233</v>
      </c>
      <c r="H12" s="61">
        <v>1645542939.5776</v>
      </c>
      <c r="I12" s="112">
        <f t="shared" si="1"/>
        <v>5174500934.5193777</v>
      </c>
    </row>
    <row r="13" spans="1:9" x14ac:dyDescent="0.35">
      <c r="A13" s="59">
        <v>8</v>
      </c>
      <c r="B13" s="60" t="s">
        <v>38</v>
      </c>
      <c r="C13" s="61">
        <v>3924027419.8800001</v>
      </c>
      <c r="D13" s="61">
        <v>0</v>
      </c>
      <c r="E13" s="62">
        <v>117720822.59639999</v>
      </c>
      <c r="F13" s="62">
        <v>0</v>
      </c>
      <c r="G13" s="61">
        <f t="shared" si="0"/>
        <v>117720822.59639999</v>
      </c>
      <c r="H13" s="61">
        <v>1870013943.8985</v>
      </c>
      <c r="I13" s="112">
        <f t="shared" si="1"/>
        <v>5911762186.3748999</v>
      </c>
    </row>
    <row r="14" spans="1:9" x14ac:dyDescent="0.35">
      <c r="A14" s="59">
        <v>9</v>
      </c>
      <c r="B14" s="60" t="s">
        <v>39</v>
      </c>
      <c r="C14" s="61">
        <v>2529696886.7982526</v>
      </c>
      <c r="D14" s="61">
        <f>-38551266.1799</f>
        <v>-38551266.179899998</v>
      </c>
      <c r="E14" s="62">
        <v>75890906.603947565</v>
      </c>
      <c r="F14" s="62">
        <f>E14/2</f>
        <v>37945453.301973782</v>
      </c>
      <c r="G14" s="61">
        <f t="shared" si="0"/>
        <v>37945453.301973782</v>
      </c>
      <c r="H14" s="61">
        <v>1221977695.4216001</v>
      </c>
      <c r="I14" s="112">
        <f t="shared" si="1"/>
        <v>3751068769.3419266</v>
      </c>
    </row>
    <row r="15" spans="1:9" x14ac:dyDescent="0.35">
      <c r="A15" s="59">
        <v>10</v>
      </c>
      <c r="B15" s="60" t="s">
        <v>40</v>
      </c>
      <c r="C15" s="61">
        <v>3241443746.3306799</v>
      </c>
      <c r="D15" s="61">
        <v>-1E-4</v>
      </c>
      <c r="E15" s="62">
        <v>97243312.389920384</v>
      </c>
      <c r="F15" s="62">
        <f t="shared" si="2"/>
        <v>48621656.194960192</v>
      </c>
      <c r="G15" s="61">
        <f t="shared" si="0"/>
        <v>48621656.194960192</v>
      </c>
      <c r="H15" s="61">
        <v>1906257738.6530001</v>
      </c>
      <c r="I15" s="112">
        <f t="shared" si="1"/>
        <v>5196323141.1785402</v>
      </c>
    </row>
    <row r="16" spans="1:9" x14ac:dyDescent="0.35">
      <c r="A16" s="59">
        <v>11</v>
      </c>
      <c r="B16" s="60" t="s">
        <v>41</v>
      </c>
      <c r="C16" s="61">
        <v>1871306724.5559223</v>
      </c>
      <c r="D16" s="61">
        <f>-50036089.7731</f>
        <v>-50036089.773100004</v>
      </c>
      <c r="E16" s="62">
        <v>56139201.736677669</v>
      </c>
      <c r="F16" s="62">
        <v>0</v>
      </c>
      <c r="G16" s="61">
        <f t="shared" si="0"/>
        <v>56139201.736677669</v>
      </c>
      <c r="H16" s="61">
        <v>971589173.72669995</v>
      </c>
      <c r="I16" s="112">
        <f t="shared" si="1"/>
        <v>2848999010.2462001</v>
      </c>
    </row>
    <row r="17" spans="1:9" x14ac:dyDescent="0.35">
      <c r="A17" s="59">
        <v>12</v>
      </c>
      <c r="B17" s="60" t="s">
        <v>42</v>
      </c>
      <c r="C17" s="61">
        <v>2480143197.9501944</v>
      </c>
      <c r="D17" s="61">
        <v>0</v>
      </c>
      <c r="E17" s="62">
        <v>74404295.938505813</v>
      </c>
      <c r="F17" s="62">
        <f t="shared" si="2"/>
        <v>37202147.969252907</v>
      </c>
      <c r="G17" s="61">
        <f t="shared" si="0"/>
        <v>37202147.969252907</v>
      </c>
      <c r="H17" s="61">
        <v>1420345836.8492</v>
      </c>
      <c r="I17" s="112">
        <f t="shared" si="1"/>
        <v>3937691182.7686472</v>
      </c>
    </row>
    <row r="18" spans="1:9" x14ac:dyDescent="0.35">
      <c r="A18" s="59">
        <v>13</v>
      </c>
      <c r="B18" s="60" t="s">
        <v>43</v>
      </c>
      <c r="C18" s="61">
        <v>1969323639.9520388</v>
      </c>
      <c r="D18" s="61">
        <v>0</v>
      </c>
      <c r="E18" s="62">
        <v>59079709.198561154</v>
      </c>
      <c r="F18" s="62">
        <v>0</v>
      </c>
      <c r="G18" s="61">
        <f t="shared" si="0"/>
        <v>59079709.198561154</v>
      </c>
      <c r="H18" s="61">
        <v>1215718403.0043001</v>
      </c>
      <c r="I18" s="112">
        <f t="shared" si="1"/>
        <v>3244121752.1549001</v>
      </c>
    </row>
    <row r="19" spans="1:9" x14ac:dyDescent="0.35">
      <c r="A19" s="59">
        <v>14</v>
      </c>
      <c r="B19" s="60" t="s">
        <v>44</v>
      </c>
      <c r="C19" s="61">
        <v>2519862361.4114561</v>
      </c>
      <c r="D19" s="61">
        <v>0</v>
      </c>
      <c r="E19" s="62">
        <v>75595870.842343688</v>
      </c>
      <c r="F19" s="62">
        <v>0</v>
      </c>
      <c r="G19" s="61">
        <f t="shared" si="0"/>
        <v>75595870.842343688</v>
      </c>
      <c r="H19" s="61">
        <v>1367739567.9486001</v>
      </c>
      <c r="I19" s="112">
        <f t="shared" si="1"/>
        <v>3963197800.2024002</v>
      </c>
    </row>
    <row r="20" spans="1:9" x14ac:dyDescent="0.35">
      <c r="A20" s="59">
        <v>15</v>
      </c>
      <c r="B20" s="60" t="s">
        <v>45</v>
      </c>
      <c r="C20" s="61">
        <v>1726611449.9780583</v>
      </c>
      <c r="D20" s="61">
        <f>-53983557.43</f>
        <v>-53983557.43</v>
      </c>
      <c r="E20" s="62">
        <v>51798343.499341741</v>
      </c>
      <c r="F20" s="62">
        <v>0</v>
      </c>
      <c r="G20" s="61">
        <f t="shared" si="0"/>
        <v>51798343.499341741</v>
      </c>
      <c r="H20" s="61">
        <v>924317687.53480005</v>
      </c>
      <c r="I20" s="112">
        <f t="shared" si="1"/>
        <v>2648743923.5822001</v>
      </c>
    </row>
    <row r="21" spans="1:9" x14ac:dyDescent="0.35">
      <c r="A21" s="59">
        <v>16</v>
      </c>
      <c r="B21" s="60" t="s">
        <v>46</v>
      </c>
      <c r="C21" s="61">
        <v>3377176102.9926214</v>
      </c>
      <c r="D21" s="61">
        <v>-2.9999999999999997E-4</v>
      </c>
      <c r="E21" s="62">
        <v>101315283.08977863</v>
      </c>
      <c r="F21" s="62">
        <f t="shared" si="2"/>
        <v>50657641.544889316</v>
      </c>
      <c r="G21" s="61">
        <f t="shared" si="0"/>
        <v>50657641.544889316</v>
      </c>
      <c r="H21" s="61">
        <v>1948314567.3571</v>
      </c>
      <c r="I21" s="112">
        <f t="shared" si="1"/>
        <v>5376148311.894311</v>
      </c>
    </row>
    <row r="22" spans="1:9" x14ac:dyDescent="0.35">
      <c r="A22" s="59">
        <v>17</v>
      </c>
      <c r="B22" s="60" t="s">
        <v>47</v>
      </c>
      <c r="C22" s="61">
        <v>3548041468.0762138</v>
      </c>
      <c r="D22" s="61">
        <v>-1E-4</v>
      </c>
      <c r="E22" s="62">
        <v>106441244.0422864</v>
      </c>
      <c r="F22" s="62">
        <v>0</v>
      </c>
      <c r="G22" s="61">
        <f t="shared" si="0"/>
        <v>106441244.0422864</v>
      </c>
      <c r="H22" s="61">
        <v>1857958366.9905</v>
      </c>
      <c r="I22" s="112">
        <f t="shared" si="1"/>
        <v>5512441079.1089001</v>
      </c>
    </row>
    <row r="23" spans="1:9" x14ac:dyDescent="0.35">
      <c r="A23" s="59">
        <v>18</v>
      </c>
      <c r="B23" s="60" t="s">
        <v>48</v>
      </c>
      <c r="C23" s="61">
        <v>3990108595.029223</v>
      </c>
      <c r="D23" s="61">
        <v>-1E-4</v>
      </c>
      <c r="E23" s="62">
        <v>119703257.85087667</v>
      </c>
      <c r="F23" s="62">
        <v>0</v>
      </c>
      <c r="G23" s="61">
        <f t="shared" si="0"/>
        <v>119703257.85087667</v>
      </c>
      <c r="H23" s="61">
        <v>1971170056.2938001</v>
      </c>
      <c r="I23" s="112">
        <f t="shared" si="1"/>
        <v>6080981909.1737995</v>
      </c>
    </row>
    <row r="24" spans="1:9" x14ac:dyDescent="0.35">
      <c r="A24" s="59">
        <v>19</v>
      </c>
      <c r="B24" s="60" t="s">
        <v>49</v>
      </c>
      <c r="C24" s="61">
        <v>6352594858.4519415</v>
      </c>
      <c r="D24" s="61">
        <f>-512664445.0399</f>
        <v>-512664445.0399</v>
      </c>
      <c r="E24" s="62">
        <v>190577845.75355822</v>
      </c>
      <c r="F24" s="62">
        <v>0</v>
      </c>
      <c r="G24" s="61">
        <f t="shared" si="0"/>
        <v>190577845.75355822</v>
      </c>
      <c r="H24" s="61">
        <v>3627629178.9045</v>
      </c>
      <c r="I24" s="112">
        <f t="shared" si="1"/>
        <v>9658137438.0700989</v>
      </c>
    </row>
    <row r="25" spans="1:9" x14ac:dyDescent="0.35">
      <c r="A25" s="59">
        <v>20</v>
      </c>
      <c r="B25" s="60" t="s">
        <v>50</v>
      </c>
      <c r="C25" s="61">
        <v>4836338595.9982519</v>
      </c>
      <c r="D25" s="61">
        <v>4.0000000000000002E-4</v>
      </c>
      <c r="E25" s="62">
        <v>145090157.87994757</v>
      </c>
      <c r="F25" s="62">
        <v>0</v>
      </c>
      <c r="G25" s="61">
        <f t="shared" si="0"/>
        <v>145090157.87994757</v>
      </c>
      <c r="H25" s="61">
        <v>2358143676.4302001</v>
      </c>
      <c r="I25" s="112">
        <f t="shared" si="1"/>
        <v>7339572430.3087997</v>
      </c>
    </row>
    <row r="26" spans="1:9" x14ac:dyDescent="0.35">
      <c r="A26" s="59">
        <v>21</v>
      </c>
      <c r="B26" s="60" t="s">
        <v>51</v>
      </c>
      <c r="C26" s="61">
        <v>3052248782.4810681</v>
      </c>
      <c r="D26" s="61">
        <v>1E-4</v>
      </c>
      <c r="E26" s="62">
        <v>91567463.474432036</v>
      </c>
      <c r="F26" s="62">
        <f t="shared" si="2"/>
        <v>45783731.737216018</v>
      </c>
      <c r="G26" s="61">
        <f t="shared" si="0"/>
        <v>45783731.737216018</v>
      </c>
      <c r="H26" s="61">
        <v>1404021674.9967999</v>
      </c>
      <c r="I26" s="112">
        <f t="shared" si="1"/>
        <v>4502054189.2151842</v>
      </c>
    </row>
    <row r="27" spans="1:9" x14ac:dyDescent="0.35">
      <c r="A27" s="59">
        <v>22</v>
      </c>
      <c r="B27" s="60" t="s">
        <v>52</v>
      </c>
      <c r="C27" s="61">
        <v>3154722689.3840775</v>
      </c>
      <c r="D27" s="61">
        <f>-187142998.77</f>
        <v>-187142998.77000001</v>
      </c>
      <c r="E27" s="62">
        <v>94641680.68152231</v>
      </c>
      <c r="F27" s="62">
        <f t="shared" si="2"/>
        <v>47320840.340761155</v>
      </c>
      <c r="G27" s="61">
        <f t="shared" si="0"/>
        <v>47320840.340761155</v>
      </c>
      <c r="H27" s="61">
        <v>1419459700.3151</v>
      </c>
      <c r="I27" s="112">
        <f t="shared" si="1"/>
        <v>4434360231.2699385</v>
      </c>
    </row>
    <row r="28" spans="1:9" x14ac:dyDescent="0.35">
      <c r="A28" s="59">
        <v>23</v>
      </c>
      <c r="B28" s="60" t="s">
        <v>53</v>
      </c>
      <c r="C28" s="61">
        <v>2232296743.9157281</v>
      </c>
      <c r="D28" s="61">
        <v>1E-4</v>
      </c>
      <c r="E28" s="62">
        <v>66968902.317471825</v>
      </c>
      <c r="F28" s="62">
        <f t="shared" si="2"/>
        <v>33484451.158735912</v>
      </c>
      <c r="G28" s="61">
        <f t="shared" si="0"/>
        <v>33484451.158735912</v>
      </c>
      <c r="H28" s="61">
        <v>1078617378.9006</v>
      </c>
      <c r="I28" s="112">
        <f t="shared" si="1"/>
        <v>3344398573.9751639</v>
      </c>
    </row>
    <row r="29" spans="1:9" x14ac:dyDescent="0.35">
      <c r="A29" s="59">
        <v>24</v>
      </c>
      <c r="B29" s="60" t="s">
        <v>54</v>
      </c>
      <c r="C29" s="61">
        <v>3802708994.0048542</v>
      </c>
      <c r="D29" s="61">
        <v>0</v>
      </c>
      <c r="E29" s="62">
        <v>114081269.82014564</v>
      </c>
      <c r="F29" s="62">
        <v>0</v>
      </c>
      <c r="G29" s="61">
        <f t="shared" si="0"/>
        <v>114081269.82014564</v>
      </c>
      <c r="H29" s="61">
        <v>8973021438.0624008</v>
      </c>
      <c r="I29" s="112">
        <f t="shared" si="1"/>
        <v>12889811701.887402</v>
      </c>
    </row>
    <row r="30" spans="1:9" x14ac:dyDescent="0.35">
      <c r="A30" s="59">
        <v>25</v>
      </c>
      <c r="B30" s="60" t="s">
        <v>55</v>
      </c>
      <c r="C30" s="61">
        <v>1991593441.6793203</v>
      </c>
      <c r="D30" s="61">
        <f>-39238127.2398</f>
        <v>-39238127.239799999</v>
      </c>
      <c r="E30" s="62">
        <v>59747803.250379607</v>
      </c>
      <c r="F30" s="62">
        <v>0</v>
      </c>
      <c r="G30" s="61">
        <f t="shared" si="0"/>
        <v>59747803.250379607</v>
      </c>
      <c r="H30" s="61">
        <v>872530277.24349999</v>
      </c>
      <c r="I30" s="112">
        <f t="shared" si="1"/>
        <v>2884633394.9334002</v>
      </c>
    </row>
    <row r="31" spans="1:9" x14ac:dyDescent="0.35">
      <c r="A31" s="59">
        <v>26</v>
      </c>
      <c r="B31" s="60" t="s">
        <v>56</v>
      </c>
      <c r="C31" s="61">
        <v>3686285834.7392235</v>
      </c>
      <c r="D31" s="61">
        <v>-2.0000000000000001E-4</v>
      </c>
      <c r="E31" s="62">
        <v>110588575.04217672</v>
      </c>
      <c r="F31" s="62">
        <f t="shared" si="2"/>
        <v>55294287.521088362</v>
      </c>
      <c r="G31" s="61">
        <f t="shared" si="0"/>
        <v>55294287.521088362</v>
      </c>
      <c r="H31" s="61">
        <v>1740935552.6142001</v>
      </c>
      <c r="I31" s="112">
        <f t="shared" si="1"/>
        <v>5482515674.8743114</v>
      </c>
    </row>
    <row r="32" spans="1:9" x14ac:dyDescent="0.35">
      <c r="A32" s="59">
        <v>27</v>
      </c>
      <c r="B32" s="60" t="s">
        <v>57</v>
      </c>
      <c r="C32" s="61">
        <v>2629782986.2355337</v>
      </c>
      <c r="D32" s="61">
        <f>-115776950.4</f>
        <v>-115776950.40000001</v>
      </c>
      <c r="E32" s="62">
        <v>78893489.587065995</v>
      </c>
      <c r="F32" s="62">
        <v>0</v>
      </c>
      <c r="G32" s="61">
        <f t="shared" si="0"/>
        <v>78893489.587065995</v>
      </c>
      <c r="H32" s="61">
        <v>1515222822.2855</v>
      </c>
      <c r="I32" s="112">
        <f t="shared" si="1"/>
        <v>4108122347.7080998</v>
      </c>
    </row>
    <row r="33" spans="1:9" x14ac:dyDescent="0.35">
      <c r="A33" s="59">
        <v>28</v>
      </c>
      <c r="B33" s="60" t="s">
        <v>58</v>
      </c>
      <c r="C33" s="61">
        <v>2511609097.2998061</v>
      </c>
      <c r="D33" s="61">
        <f>-47177126.8199</f>
        <v>-47177126.819899999</v>
      </c>
      <c r="E33" s="62">
        <v>75348272.918994159</v>
      </c>
      <c r="F33" s="62">
        <f t="shared" si="2"/>
        <v>37674136.459497079</v>
      </c>
      <c r="G33" s="61">
        <f t="shared" si="0"/>
        <v>37674136.459497079</v>
      </c>
      <c r="H33" s="61">
        <v>1350736225.2265999</v>
      </c>
      <c r="I33" s="112">
        <f t="shared" si="1"/>
        <v>3852842332.1660032</v>
      </c>
    </row>
    <row r="34" spans="1:9" x14ac:dyDescent="0.35">
      <c r="A34" s="59">
        <v>29</v>
      </c>
      <c r="B34" s="60" t="s">
        <v>59</v>
      </c>
      <c r="C34" s="61">
        <v>3402038023.8515534</v>
      </c>
      <c r="D34" s="61">
        <f>-82028645.1002</f>
        <v>-82028645.100199997</v>
      </c>
      <c r="E34" s="62">
        <v>102061140.71554661</v>
      </c>
      <c r="F34" s="62">
        <v>0</v>
      </c>
      <c r="G34" s="61">
        <f t="shared" si="0"/>
        <v>102061140.71554661</v>
      </c>
      <c r="H34" s="61">
        <v>1830454770.6763999</v>
      </c>
      <c r="I34" s="112">
        <f t="shared" si="1"/>
        <v>5252525290.1433001</v>
      </c>
    </row>
    <row r="35" spans="1:9" x14ac:dyDescent="0.35">
      <c r="A35" s="59">
        <v>30</v>
      </c>
      <c r="B35" s="60" t="s">
        <v>60</v>
      </c>
      <c r="C35" s="61">
        <v>4291405525.3420386</v>
      </c>
      <c r="D35" s="61">
        <f>-83688581.4596</f>
        <v>-83688581.459600002</v>
      </c>
      <c r="E35" s="62">
        <v>128742165.76026113</v>
      </c>
      <c r="F35" s="62">
        <v>0</v>
      </c>
      <c r="G35" s="61">
        <f t="shared" si="0"/>
        <v>128742165.76026113</v>
      </c>
      <c r="H35" s="61">
        <v>3176000007.2965002</v>
      </c>
      <c r="I35" s="112">
        <f t="shared" si="1"/>
        <v>7512459116.9392004</v>
      </c>
    </row>
    <row r="36" spans="1:9" x14ac:dyDescent="0.35">
      <c r="A36" s="59">
        <v>31</v>
      </c>
      <c r="B36" s="60" t="s">
        <v>61</v>
      </c>
      <c r="C36" s="61">
        <v>2690136276.3503885</v>
      </c>
      <c r="D36" s="61">
        <v>-2.9999999999999997E-4</v>
      </c>
      <c r="E36" s="62">
        <v>80704088.290511653</v>
      </c>
      <c r="F36" s="62">
        <f t="shared" si="2"/>
        <v>40352044.145255826</v>
      </c>
      <c r="G36" s="61">
        <f t="shared" si="0"/>
        <v>40352044.145255826</v>
      </c>
      <c r="H36" s="61">
        <v>1243061953.7082</v>
      </c>
      <c r="I36" s="112">
        <f t="shared" si="1"/>
        <v>3973550274.2035446</v>
      </c>
    </row>
    <row r="37" spans="1:9" x14ac:dyDescent="0.35">
      <c r="A37" s="59">
        <v>32</v>
      </c>
      <c r="B37" s="60" t="s">
        <v>62</v>
      </c>
      <c r="C37" s="61">
        <v>3334573047.3509712</v>
      </c>
      <c r="D37" s="61">
        <v>-1E-4</v>
      </c>
      <c r="E37" s="62">
        <v>100037191.42052913</v>
      </c>
      <c r="F37" s="62">
        <f t="shared" si="2"/>
        <v>50018595.710264564</v>
      </c>
      <c r="G37" s="61">
        <f t="shared" si="0"/>
        <v>50018595.710264564</v>
      </c>
      <c r="H37" s="61">
        <v>3295157601.5384998</v>
      </c>
      <c r="I37" s="112">
        <f t="shared" si="1"/>
        <v>6679749244.5996361</v>
      </c>
    </row>
    <row r="38" spans="1:9" x14ac:dyDescent="0.35">
      <c r="A38" s="59">
        <v>33</v>
      </c>
      <c r="B38" s="60" t="s">
        <v>63</v>
      </c>
      <c r="C38" s="61">
        <v>3358431170.3421364</v>
      </c>
      <c r="D38" s="61">
        <f>-35989038.1698</f>
        <v>-35989038.169799998</v>
      </c>
      <c r="E38" s="62">
        <v>100752935.11026405</v>
      </c>
      <c r="F38" s="62">
        <v>0</v>
      </c>
      <c r="G38" s="61">
        <f t="shared" si="0"/>
        <v>100752935.11026405</v>
      </c>
      <c r="H38" s="61">
        <v>1579107178.9207001</v>
      </c>
      <c r="I38" s="112">
        <f t="shared" si="1"/>
        <v>5002302246.2033005</v>
      </c>
    </row>
    <row r="39" spans="1:9" x14ac:dyDescent="0.35">
      <c r="A39" s="59">
        <v>34</v>
      </c>
      <c r="B39" s="60" t="s">
        <v>64</v>
      </c>
      <c r="C39" s="61">
        <v>2517155398.0088348</v>
      </c>
      <c r="D39" s="61">
        <v>0</v>
      </c>
      <c r="E39" s="62">
        <v>75514661.94026503</v>
      </c>
      <c r="F39" s="62">
        <v>0</v>
      </c>
      <c r="G39" s="61">
        <f t="shared" si="0"/>
        <v>75514661.94026503</v>
      </c>
      <c r="H39" s="61">
        <v>1080444740.7978001</v>
      </c>
      <c r="I39" s="112">
        <f t="shared" si="1"/>
        <v>3673114800.7469001</v>
      </c>
    </row>
    <row r="40" spans="1:9" x14ac:dyDescent="0.35">
      <c r="A40" s="59">
        <v>35</v>
      </c>
      <c r="B40" s="60" t="s">
        <v>65</v>
      </c>
      <c r="C40" s="61">
        <v>2530779155.7844663</v>
      </c>
      <c r="D40" s="61">
        <v>0</v>
      </c>
      <c r="E40" s="62">
        <v>75923374.673533976</v>
      </c>
      <c r="F40" s="62">
        <v>0</v>
      </c>
      <c r="G40" s="61">
        <f t="shared" si="0"/>
        <v>75923374.673533976</v>
      </c>
      <c r="H40" s="61">
        <v>1121007913.3467</v>
      </c>
      <c r="I40" s="112">
        <f t="shared" si="1"/>
        <v>3727710443.8046999</v>
      </c>
    </row>
    <row r="41" spans="1:9" x14ac:dyDescent="0.35">
      <c r="A41" s="59">
        <v>36</v>
      </c>
      <c r="B41" s="60" t="s">
        <v>66</v>
      </c>
      <c r="C41" s="61">
        <v>2286728145.1221361</v>
      </c>
      <c r="D41" s="61">
        <v>1E-4</v>
      </c>
      <c r="E41" s="62">
        <v>68601844.35366407</v>
      </c>
      <c r="F41" s="62">
        <v>0</v>
      </c>
      <c r="G41" s="61">
        <f t="shared" si="0"/>
        <v>68601844.35366407</v>
      </c>
      <c r="H41" s="61">
        <v>1105893185.0308001</v>
      </c>
      <c r="I41" s="112">
        <f t="shared" si="1"/>
        <v>3461223174.5067005</v>
      </c>
    </row>
    <row r="42" spans="1:9" x14ac:dyDescent="0.35">
      <c r="A42" s="59">
        <v>37</v>
      </c>
      <c r="B42" s="60" t="s">
        <v>67</v>
      </c>
      <c r="C42" s="61">
        <v>1009977578.1012622</v>
      </c>
      <c r="D42" s="61">
        <v>1E-4</v>
      </c>
      <c r="E42" s="62">
        <v>30299327.343037859</v>
      </c>
      <c r="F42" s="62">
        <v>0</v>
      </c>
      <c r="G42" s="61">
        <f t="shared" si="0"/>
        <v>30299327.343037859</v>
      </c>
      <c r="H42" s="61">
        <v>1893161834.7646999</v>
      </c>
      <c r="I42" s="112">
        <f t="shared" si="1"/>
        <v>2933438740.2090998</v>
      </c>
    </row>
    <row r="43" spans="1:9" x14ac:dyDescent="0.35">
      <c r="A43" s="63"/>
      <c r="B43" s="63"/>
      <c r="C43" s="64">
        <f>SUM(C6:C42)</f>
        <v>111156311056.50397</v>
      </c>
      <c r="D43" s="64">
        <f t="shared" ref="D43:H43" si="3">SUM(D6:D42)</f>
        <v>-1414981991.5927</v>
      </c>
      <c r="E43" s="64">
        <f t="shared" si="3"/>
        <v>3334689331.6951189</v>
      </c>
      <c r="F43" s="64">
        <f t="shared" si="3"/>
        <v>651599095.1016916</v>
      </c>
      <c r="G43" s="64">
        <f t="shared" si="3"/>
        <v>2683090236.5934277</v>
      </c>
      <c r="H43" s="64">
        <f t="shared" si="3"/>
        <v>67839450004.795403</v>
      </c>
      <c r="I43" s="64">
        <f>SUM(I6:I42)</f>
        <v>180263869306.30014</v>
      </c>
    </row>
    <row r="45" spans="1:9" x14ac:dyDescent="0.35">
      <c r="F45" s="111"/>
      <c r="G45" s="111"/>
    </row>
    <row r="47" spans="1:9" x14ac:dyDescent="0.35">
      <c r="I47" s="111">
        <f>I43+F43-D43</f>
        <v>182330450392.99454</v>
      </c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paperSize="9" scale="57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77"/>
  <sheetViews>
    <sheetView workbookViewId="0">
      <selection activeCell="D3" sqref="D3:D776"/>
    </sheetView>
  </sheetViews>
  <sheetFormatPr defaultRowHeight="13.2" x14ac:dyDescent="0.25"/>
  <cols>
    <col min="1" max="1" width="6.44140625" customWidth="1"/>
    <col min="2" max="2" width="15.88671875" customWidth="1"/>
    <col min="3" max="3" width="23.6640625" customWidth="1"/>
    <col min="4" max="4" width="19.33203125" customWidth="1"/>
    <col min="6" max="6" width="14.44140625" customWidth="1"/>
  </cols>
  <sheetData>
    <row r="1" spans="1:4" ht="31.2" x14ac:dyDescent="0.3">
      <c r="A1" s="67" t="s">
        <v>30</v>
      </c>
      <c r="B1" s="67" t="s">
        <v>877</v>
      </c>
      <c r="C1" s="32" t="s">
        <v>878</v>
      </c>
      <c r="D1" s="65" t="s">
        <v>879</v>
      </c>
    </row>
    <row r="2" spans="1:4" ht="15.6" x14ac:dyDescent="0.3">
      <c r="A2" s="67"/>
      <c r="B2" s="67"/>
      <c r="C2" s="67"/>
      <c r="D2" s="33" t="s">
        <v>851</v>
      </c>
    </row>
    <row r="3" spans="1:4" ht="15.6" x14ac:dyDescent="0.3">
      <c r="A3" s="31">
        <v>1</v>
      </c>
      <c r="B3" s="31" t="s">
        <v>31</v>
      </c>
      <c r="C3" s="31" t="s">
        <v>70</v>
      </c>
      <c r="D3" s="36">
        <v>3545960.3372</v>
      </c>
    </row>
    <row r="4" spans="1:4" ht="15.6" x14ac:dyDescent="0.3">
      <c r="A4" s="31">
        <v>2</v>
      </c>
      <c r="B4" s="31" t="s">
        <v>31</v>
      </c>
      <c r="C4" s="31" t="s">
        <v>71</v>
      </c>
      <c r="D4" s="36">
        <v>5915972.8875000002</v>
      </c>
    </row>
    <row r="5" spans="1:4" ht="15.6" x14ac:dyDescent="0.3">
      <c r="A5" s="31">
        <v>3</v>
      </c>
      <c r="B5" s="31" t="s">
        <v>31</v>
      </c>
      <c r="C5" s="31" t="s">
        <v>72</v>
      </c>
      <c r="D5" s="36">
        <v>4162538.2741</v>
      </c>
    </row>
    <row r="6" spans="1:4" ht="15.6" x14ac:dyDescent="0.3">
      <c r="A6" s="31">
        <v>4</v>
      </c>
      <c r="B6" s="31" t="s">
        <v>31</v>
      </c>
      <c r="C6" s="31" t="s">
        <v>73</v>
      </c>
      <c r="D6" s="36">
        <v>4241175.6739999996</v>
      </c>
    </row>
    <row r="7" spans="1:4" ht="15.6" x14ac:dyDescent="0.3">
      <c r="A7" s="31">
        <v>5</v>
      </c>
      <c r="B7" s="31" t="s">
        <v>31</v>
      </c>
      <c r="C7" s="31" t="s">
        <v>74</v>
      </c>
      <c r="D7" s="36">
        <v>3860300.5022</v>
      </c>
    </row>
    <row r="8" spans="1:4" ht="15.6" x14ac:dyDescent="0.3">
      <c r="A8" s="31">
        <v>6</v>
      </c>
      <c r="B8" s="31" t="s">
        <v>31</v>
      </c>
      <c r="C8" s="31" t="s">
        <v>75</v>
      </c>
      <c r="D8" s="36">
        <v>3986692.6096000001</v>
      </c>
    </row>
    <row r="9" spans="1:4" ht="15.6" x14ac:dyDescent="0.3">
      <c r="A9" s="31">
        <v>7</v>
      </c>
      <c r="B9" s="31" t="s">
        <v>31</v>
      </c>
      <c r="C9" s="31" t="s">
        <v>76</v>
      </c>
      <c r="D9" s="36">
        <v>3868159.6486999998</v>
      </c>
    </row>
    <row r="10" spans="1:4" ht="15.6" x14ac:dyDescent="0.3">
      <c r="A10" s="31">
        <v>8</v>
      </c>
      <c r="B10" s="31" t="s">
        <v>31</v>
      </c>
      <c r="C10" s="31" t="s">
        <v>77</v>
      </c>
      <c r="D10" s="36">
        <v>3771696.8601000002</v>
      </c>
    </row>
    <row r="11" spans="1:4" ht="15.6" x14ac:dyDescent="0.3">
      <c r="A11" s="31">
        <v>9</v>
      </c>
      <c r="B11" s="31" t="s">
        <v>31</v>
      </c>
      <c r="C11" s="31" t="s">
        <v>78</v>
      </c>
      <c r="D11" s="36">
        <v>4069123.8020000001</v>
      </c>
    </row>
    <row r="12" spans="1:4" ht="15.6" x14ac:dyDescent="0.3">
      <c r="A12" s="31">
        <v>10</v>
      </c>
      <c r="B12" s="31" t="s">
        <v>31</v>
      </c>
      <c r="C12" s="31" t="s">
        <v>79</v>
      </c>
      <c r="D12" s="36">
        <v>4129337.3064000001</v>
      </c>
    </row>
    <row r="13" spans="1:4" ht="15.6" x14ac:dyDescent="0.3">
      <c r="A13" s="31">
        <v>11</v>
      </c>
      <c r="B13" s="31" t="s">
        <v>31</v>
      </c>
      <c r="C13" s="31" t="s">
        <v>80</v>
      </c>
      <c r="D13" s="36">
        <v>4515760.6443999996</v>
      </c>
    </row>
    <row r="14" spans="1:4" ht="15.6" x14ac:dyDescent="0.3">
      <c r="A14" s="31">
        <v>12</v>
      </c>
      <c r="B14" s="31" t="s">
        <v>31</v>
      </c>
      <c r="C14" s="31" t="s">
        <v>81</v>
      </c>
      <c r="D14" s="36">
        <v>4347874.7406000001</v>
      </c>
    </row>
    <row r="15" spans="1:4" ht="15.6" x14ac:dyDescent="0.3">
      <c r="A15" s="31">
        <v>13</v>
      </c>
      <c r="B15" s="31" t="s">
        <v>31</v>
      </c>
      <c r="C15" s="31" t="s">
        <v>82</v>
      </c>
      <c r="D15" s="36">
        <v>3320133.0556999999</v>
      </c>
    </row>
    <row r="16" spans="1:4" ht="15.6" x14ac:dyDescent="0.3">
      <c r="A16" s="31">
        <v>14</v>
      </c>
      <c r="B16" s="31" t="s">
        <v>31</v>
      </c>
      <c r="C16" s="31" t="s">
        <v>83</v>
      </c>
      <c r="D16" s="36">
        <v>3137072.2393999998</v>
      </c>
    </row>
    <row r="17" spans="1:4" ht="15.6" x14ac:dyDescent="0.3">
      <c r="A17" s="31">
        <v>15</v>
      </c>
      <c r="B17" s="31" t="s">
        <v>31</v>
      </c>
      <c r="C17" s="31" t="s">
        <v>84</v>
      </c>
      <c r="D17" s="36">
        <v>3266611.0948000001</v>
      </c>
    </row>
    <row r="18" spans="1:4" ht="15.6" x14ac:dyDescent="0.3">
      <c r="A18" s="31">
        <v>16</v>
      </c>
      <c r="B18" s="31" t="s">
        <v>31</v>
      </c>
      <c r="C18" s="31" t="s">
        <v>85</v>
      </c>
      <c r="D18" s="36">
        <v>4869463.7368999999</v>
      </c>
    </row>
    <row r="19" spans="1:4" ht="15.6" x14ac:dyDescent="0.3">
      <c r="A19" s="31">
        <v>17</v>
      </c>
      <c r="B19" s="31" t="s">
        <v>31</v>
      </c>
      <c r="C19" s="31" t="s">
        <v>86</v>
      </c>
      <c r="D19" s="36">
        <v>4207502.3223999999</v>
      </c>
    </row>
    <row r="20" spans="1:4" ht="15.6" x14ac:dyDescent="0.3">
      <c r="A20" s="31">
        <v>18</v>
      </c>
      <c r="B20" s="31" t="s">
        <v>32</v>
      </c>
      <c r="C20" s="31" t="s">
        <v>87</v>
      </c>
      <c r="D20" s="36">
        <v>4314930.9247000003</v>
      </c>
    </row>
    <row r="21" spans="1:4" ht="15.6" x14ac:dyDescent="0.3">
      <c r="A21" s="31">
        <v>19</v>
      </c>
      <c r="B21" s="31" t="s">
        <v>32</v>
      </c>
      <c r="C21" s="31" t="s">
        <v>88</v>
      </c>
      <c r="D21" s="36">
        <v>5271324.0971999997</v>
      </c>
    </row>
    <row r="22" spans="1:4" ht="15.6" x14ac:dyDescent="0.3">
      <c r="A22" s="31">
        <v>20</v>
      </c>
      <c r="B22" s="31" t="s">
        <v>32</v>
      </c>
      <c r="C22" s="31" t="s">
        <v>89</v>
      </c>
      <c r="D22" s="36">
        <v>4488533.9789000005</v>
      </c>
    </row>
    <row r="23" spans="1:4" ht="15.6" x14ac:dyDescent="0.3">
      <c r="A23" s="31">
        <v>21</v>
      </c>
      <c r="B23" s="31" t="s">
        <v>32</v>
      </c>
      <c r="C23" s="31" t="s">
        <v>90</v>
      </c>
      <c r="D23" s="36">
        <v>3929776.1719</v>
      </c>
    </row>
    <row r="24" spans="1:4" ht="15.6" x14ac:dyDescent="0.3">
      <c r="A24" s="31">
        <v>22</v>
      </c>
      <c r="B24" s="31" t="s">
        <v>32</v>
      </c>
      <c r="C24" s="31" t="s">
        <v>91</v>
      </c>
      <c r="D24" s="36">
        <v>3888654.3446</v>
      </c>
    </row>
    <row r="25" spans="1:4" ht="15.6" x14ac:dyDescent="0.3">
      <c r="A25" s="31">
        <v>23</v>
      </c>
      <c r="B25" s="31" t="s">
        <v>32</v>
      </c>
      <c r="C25" s="31" t="s">
        <v>92</v>
      </c>
      <c r="D25" s="36">
        <v>4157531.8528</v>
      </c>
    </row>
    <row r="26" spans="1:4" ht="15.6" x14ac:dyDescent="0.3">
      <c r="A26" s="31">
        <v>24</v>
      </c>
      <c r="B26" s="31" t="s">
        <v>32</v>
      </c>
      <c r="C26" s="31" t="s">
        <v>93</v>
      </c>
      <c r="D26" s="36">
        <v>4528548.9998000003</v>
      </c>
    </row>
    <row r="27" spans="1:4" ht="15.6" x14ac:dyDescent="0.3">
      <c r="A27" s="31">
        <v>25</v>
      </c>
      <c r="B27" s="31" t="s">
        <v>32</v>
      </c>
      <c r="C27" s="31" t="s">
        <v>94</v>
      </c>
      <c r="D27" s="36">
        <v>4737240.0223000003</v>
      </c>
    </row>
    <row r="28" spans="1:4" ht="15.6" x14ac:dyDescent="0.3">
      <c r="A28" s="31">
        <v>26</v>
      </c>
      <c r="B28" s="31" t="s">
        <v>32</v>
      </c>
      <c r="C28" s="31" t="s">
        <v>797</v>
      </c>
      <c r="D28" s="36">
        <v>4118794.4994000001</v>
      </c>
    </row>
    <row r="29" spans="1:4" ht="15.6" x14ac:dyDescent="0.3">
      <c r="A29" s="31">
        <v>27</v>
      </c>
      <c r="B29" s="31" t="s">
        <v>32</v>
      </c>
      <c r="C29" s="31" t="s">
        <v>95</v>
      </c>
      <c r="D29" s="36">
        <v>3687838.8152000001</v>
      </c>
    </row>
    <row r="30" spans="1:4" ht="15.6" x14ac:dyDescent="0.3">
      <c r="A30" s="31">
        <v>28</v>
      </c>
      <c r="B30" s="31" t="s">
        <v>32</v>
      </c>
      <c r="C30" s="31" t="s">
        <v>96</v>
      </c>
      <c r="D30" s="36">
        <v>3747668.8347</v>
      </c>
    </row>
    <row r="31" spans="1:4" ht="15.6" x14ac:dyDescent="0.3">
      <c r="A31" s="31">
        <v>29</v>
      </c>
      <c r="B31" s="31" t="s">
        <v>32</v>
      </c>
      <c r="C31" s="31" t="s">
        <v>97</v>
      </c>
      <c r="D31" s="36">
        <v>3669209.0510999998</v>
      </c>
    </row>
    <row r="32" spans="1:4" ht="15.6" x14ac:dyDescent="0.3">
      <c r="A32" s="31">
        <v>30</v>
      </c>
      <c r="B32" s="31" t="s">
        <v>32</v>
      </c>
      <c r="C32" s="31" t="s">
        <v>98</v>
      </c>
      <c r="D32" s="36">
        <v>4254526.7783000004</v>
      </c>
    </row>
    <row r="33" spans="1:4" ht="15.6" x14ac:dyDescent="0.3">
      <c r="A33" s="31">
        <v>31</v>
      </c>
      <c r="B33" s="31" t="s">
        <v>32</v>
      </c>
      <c r="C33" s="31" t="s">
        <v>99</v>
      </c>
      <c r="D33" s="36">
        <v>4124511.7445999999</v>
      </c>
    </row>
    <row r="34" spans="1:4" ht="15.6" x14ac:dyDescent="0.3">
      <c r="A34" s="31">
        <v>32</v>
      </c>
      <c r="B34" s="31" t="s">
        <v>32</v>
      </c>
      <c r="C34" s="31" t="s">
        <v>100</v>
      </c>
      <c r="D34" s="36">
        <v>3935776.5995</v>
      </c>
    </row>
    <row r="35" spans="1:4" ht="15.6" x14ac:dyDescent="0.3">
      <c r="A35" s="31">
        <v>33</v>
      </c>
      <c r="B35" s="31" t="s">
        <v>32</v>
      </c>
      <c r="C35" s="31" t="s">
        <v>101</v>
      </c>
      <c r="D35" s="36">
        <v>3666667.7842000001</v>
      </c>
    </row>
    <row r="36" spans="1:4" ht="15.6" x14ac:dyDescent="0.3">
      <c r="A36" s="31">
        <v>34</v>
      </c>
      <c r="B36" s="31" t="s">
        <v>32</v>
      </c>
      <c r="C36" s="31" t="s">
        <v>102</v>
      </c>
      <c r="D36" s="36">
        <v>3484643.4489000002</v>
      </c>
    </row>
    <row r="37" spans="1:4" ht="15.6" x14ac:dyDescent="0.3">
      <c r="A37" s="31">
        <v>35</v>
      </c>
      <c r="B37" s="31" t="s">
        <v>32</v>
      </c>
      <c r="C37" s="31" t="s">
        <v>103</v>
      </c>
      <c r="D37" s="36">
        <v>3947527.3618000001</v>
      </c>
    </row>
    <row r="38" spans="1:4" ht="15.6" x14ac:dyDescent="0.3">
      <c r="A38" s="31">
        <v>36</v>
      </c>
      <c r="B38" s="31" t="s">
        <v>32</v>
      </c>
      <c r="C38" s="31" t="s">
        <v>104</v>
      </c>
      <c r="D38" s="36">
        <v>4968823.3808000004</v>
      </c>
    </row>
    <row r="39" spans="1:4" ht="15.6" x14ac:dyDescent="0.3">
      <c r="A39" s="31">
        <v>37</v>
      </c>
      <c r="B39" s="31" t="s">
        <v>32</v>
      </c>
      <c r="C39" s="31" t="s">
        <v>105</v>
      </c>
      <c r="D39" s="36">
        <v>4257192.7819999997</v>
      </c>
    </row>
    <row r="40" spans="1:4" ht="15.6" x14ac:dyDescent="0.3">
      <c r="A40" s="31">
        <v>38</v>
      </c>
      <c r="B40" s="31" t="s">
        <v>32</v>
      </c>
      <c r="C40" s="31" t="s">
        <v>798</v>
      </c>
      <c r="D40" s="36">
        <v>4125540.9933000002</v>
      </c>
    </row>
    <row r="41" spans="1:4" ht="15.6" x14ac:dyDescent="0.3">
      <c r="A41" s="31">
        <v>39</v>
      </c>
      <c r="B41" s="31" t="s">
        <v>33</v>
      </c>
      <c r="C41" s="31" t="s">
        <v>106</v>
      </c>
      <c r="D41" s="36">
        <v>3961494.6416000002</v>
      </c>
    </row>
    <row r="42" spans="1:4" ht="15.6" x14ac:dyDescent="0.3">
      <c r="A42" s="31">
        <v>40</v>
      </c>
      <c r="B42" s="31" t="s">
        <v>33</v>
      </c>
      <c r="C42" s="31" t="s">
        <v>107</v>
      </c>
      <c r="D42" s="36">
        <v>3093128.9929</v>
      </c>
    </row>
    <row r="43" spans="1:4" ht="15.6" x14ac:dyDescent="0.3">
      <c r="A43" s="31">
        <v>41</v>
      </c>
      <c r="B43" s="31" t="s">
        <v>33</v>
      </c>
      <c r="C43" s="31" t="s">
        <v>108</v>
      </c>
      <c r="D43" s="36">
        <v>4083806.5430000001</v>
      </c>
    </row>
    <row r="44" spans="1:4" ht="15.6" x14ac:dyDescent="0.3">
      <c r="A44" s="31">
        <v>42</v>
      </c>
      <c r="B44" s="31" t="s">
        <v>33</v>
      </c>
      <c r="C44" s="31" t="s">
        <v>109</v>
      </c>
      <c r="D44" s="36">
        <v>3130701.5669</v>
      </c>
    </row>
    <row r="45" spans="1:4" ht="15.6" x14ac:dyDescent="0.3">
      <c r="A45" s="31">
        <v>43</v>
      </c>
      <c r="B45" s="31" t="s">
        <v>33</v>
      </c>
      <c r="C45" s="31" t="s">
        <v>110</v>
      </c>
      <c r="D45" s="36">
        <v>4207148.8283000002</v>
      </c>
    </row>
    <row r="46" spans="1:4" ht="15.6" x14ac:dyDescent="0.3">
      <c r="A46" s="31">
        <v>44</v>
      </c>
      <c r="B46" s="31" t="s">
        <v>33</v>
      </c>
      <c r="C46" s="31" t="s">
        <v>111</v>
      </c>
      <c r="D46" s="36">
        <v>3667004.1264</v>
      </c>
    </row>
    <row r="47" spans="1:4" ht="15.6" x14ac:dyDescent="0.3">
      <c r="A47" s="31">
        <v>45</v>
      </c>
      <c r="B47" s="31" t="s">
        <v>33</v>
      </c>
      <c r="C47" s="31" t="s">
        <v>112</v>
      </c>
      <c r="D47" s="36">
        <v>4159021.3429999999</v>
      </c>
    </row>
    <row r="48" spans="1:4" ht="15.6" x14ac:dyDescent="0.3">
      <c r="A48" s="31">
        <v>46</v>
      </c>
      <c r="B48" s="31" t="s">
        <v>33</v>
      </c>
      <c r="C48" s="31" t="s">
        <v>113</v>
      </c>
      <c r="D48" s="36">
        <v>3332411.9345</v>
      </c>
    </row>
    <row r="49" spans="1:4" ht="15.6" x14ac:dyDescent="0.3">
      <c r="A49" s="31">
        <v>47</v>
      </c>
      <c r="B49" s="31" t="s">
        <v>33</v>
      </c>
      <c r="C49" s="31" t="s">
        <v>114</v>
      </c>
      <c r="D49" s="36">
        <v>3867379.3539</v>
      </c>
    </row>
    <row r="50" spans="1:4" ht="15.6" x14ac:dyDescent="0.3">
      <c r="A50" s="31">
        <v>48</v>
      </c>
      <c r="B50" s="31" t="s">
        <v>33</v>
      </c>
      <c r="C50" s="31" t="s">
        <v>115</v>
      </c>
      <c r="D50" s="36">
        <v>4207529.6973000001</v>
      </c>
    </row>
    <row r="51" spans="1:4" ht="15.6" x14ac:dyDescent="0.3">
      <c r="A51" s="31">
        <v>49</v>
      </c>
      <c r="B51" s="31" t="s">
        <v>33</v>
      </c>
      <c r="C51" s="31" t="s">
        <v>116</v>
      </c>
      <c r="D51" s="36">
        <v>3238231.3643999998</v>
      </c>
    </row>
    <row r="52" spans="1:4" ht="15.6" x14ac:dyDescent="0.3">
      <c r="A52" s="31">
        <v>50</v>
      </c>
      <c r="B52" s="31" t="s">
        <v>33</v>
      </c>
      <c r="C52" s="31" t="s">
        <v>117</v>
      </c>
      <c r="D52" s="36">
        <v>3830245.8147999998</v>
      </c>
    </row>
    <row r="53" spans="1:4" ht="15.6" x14ac:dyDescent="0.3">
      <c r="A53" s="31">
        <v>51</v>
      </c>
      <c r="B53" s="31" t="s">
        <v>33</v>
      </c>
      <c r="C53" s="31" t="s">
        <v>118</v>
      </c>
      <c r="D53" s="36">
        <v>3831325.7261999999</v>
      </c>
    </row>
    <row r="54" spans="1:4" ht="15.6" x14ac:dyDescent="0.3">
      <c r="A54" s="31">
        <v>52</v>
      </c>
      <c r="B54" s="31" t="s">
        <v>33</v>
      </c>
      <c r="C54" s="31" t="s">
        <v>119</v>
      </c>
      <c r="D54" s="36">
        <v>3951442.5356000001</v>
      </c>
    </row>
    <row r="55" spans="1:4" ht="15.6" x14ac:dyDescent="0.3">
      <c r="A55" s="31">
        <v>53</v>
      </c>
      <c r="B55" s="31" t="s">
        <v>33</v>
      </c>
      <c r="C55" s="31" t="s">
        <v>120</v>
      </c>
      <c r="D55" s="36">
        <v>3610029.9931999999</v>
      </c>
    </row>
    <row r="56" spans="1:4" ht="15.6" x14ac:dyDescent="0.3">
      <c r="A56" s="31">
        <v>54</v>
      </c>
      <c r="B56" s="31" t="s">
        <v>33</v>
      </c>
      <c r="C56" s="31" t="s">
        <v>121</v>
      </c>
      <c r="D56" s="36">
        <v>3686022.4811999998</v>
      </c>
    </row>
    <row r="57" spans="1:4" ht="15.6" x14ac:dyDescent="0.3">
      <c r="A57" s="31">
        <v>55</v>
      </c>
      <c r="B57" s="31" t="s">
        <v>33</v>
      </c>
      <c r="C57" s="31" t="s">
        <v>122</v>
      </c>
      <c r="D57" s="36">
        <v>3440682.8790000002</v>
      </c>
    </row>
    <row r="58" spans="1:4" ht="15.6" x14ac:dyDescent="0.3">
      <c r="A58" s="31">
        <v>56</v>
      </c>
      <c r="B58" s="31" t="s">
        <v>33</v>
      </c>
      <c r="C58" s="31" t="s">
        <v>123</v>
      </c>
      <c r="D58" s="36">
        <v>4274720.2323000003</v>
      </c>
    </row>
    <row r="59" spans="1:4" ht="15.6" x14ac:dyDescent="0.3">
      <c r="A59" s="31">
        <v>57</v>
      </c>
      <c r="B59" s="31" t="s">
        <v>33</v>
      </c>
      <c r="C59" s="31" t="s">
        <v>124</v>
      </c>
      <c r="D59" s="36">
        <v>3566937.5348</v>
      </c>
    </row>
    <row r="60" spans="1:4" ht="15.6" x14ac:dyDescent="0.3">
      <c r="A60" s="31">
        <v>58</v>
      </c>
      <c r="B60" s="31" t="s">
        <v>33</v>
      </c>
      <c r="C60" s="31" t="s">
        <v>125</v>
      </c>
      <c r="D60" s="36">
        <v>3753013.0112000001</v>
      </c>
    </row>
    <row r="61" spans="1:4" ht="15.6" x14ac:dyDescent="0.3">
      <c r="A61" s="31">
        <v>59</v>
      </c>
      <c r="B61" s="31" t="s">
        <v>33</v>
      </c>
      <c r="C61" s="31" t="s">
        <v>126</v>
      </c>
      <c r="D61" s="36">
        <v>3903678.6338999998</v>
      </c>
    </row>
    <row r="62" spans="1:4" ht="15.6" x14ac:dyDescent="0.3">
      <c r="A62" s="31">
        <v>60</v>
      </c>
      <c r="B62" s="31" t="s">
        <v>33</v>
      </c>
      <c r="C62" s="31" t="s">
        <v>127</v>
      </c>
      <c r="D62" s="36">
        <v>3355313.9574000002</v>
      </c>
    </row>
    <row r="63" spans="1:4" ht="15.6" x14ac:dyDescent="0.3">
      <c r="A63" s="31">
        <v>61</v>
      </c>
      <c r="B63" s="31" t="s">
        <v>33</v>
      </c>
      <c r="C63" s="31" t="s">
        <v>128</v>
      </c>
      <c r="D63" s="36">
        <v>3503600.4887000001</v>
      </c>
    </row>
    <row r="64" spans="1:4" ht="15.6" x14ac:dyDescent="0.3">
      <c r="A64" s="31">
        <v>62</v>
      </c>
      <c r="B64" s="31" t="s">
        <v>33</v>
      </c>
      <c r="C64" s="31" t="s">
        <v>129</v>
      </c>
      <c r="D64" s="36">
        <v>3588672.2719000001</v>
      </c>
    </row>
    <row r="65" spans="1:4" ht="15.6" x14ac:dyDescent="0.3">
      <c r="A65" s="31">
        <v>63</v>
      </c>
      <c r="B65" s="31" t="s">
        <v>33</v>
      </c>
      <c r="C65" s="31" t="s">
        <v>130</v>
      </c>
      <c r="D65" s="36">
        <v>4228250.9210000001</v>
      </c>
    </row>
    <row r="66" spans="1:4" ht="15.6" x14ac:dyDescent="0.3">
      <c r="A66" s="31">
        <v>64</v>
      </c>
      <c r="B66" s="31" t="s">
        <v>33</v>
      </c>
      <c r="C66" s="31" t="s">
        <v>131</v>
      </c>
      <c r="D66" s="36">
        <v>3149652.4752000002</v>
      </c>
    </row>
    <row r="67" spans="1:4" ht="15.6" x14ac:dyDescent="0.3">
      <c r="A67" s="31">
        <v>65</v>
      </c>
      <c r="B67" s="31" t="s">
        <v>33</v>
      </c>
      <c r="C67" s="31" t="s">
        <v>132</v>
      </c>
      <c r="D67" s="36">
        <v>3864649.3083000001</v>
      </c>
    </row>
    <row r="68" spans="1:4" ht="15.6" x14ac:dyDescent="0.3">
      <c r="A68" s="31">
        <v>66</v>
      </c>
      <c r="B68" s="31" t="s">
        <v>33</v>
      </c>
      <c r="C68" s="31" t="s">
        <v>133</v>
      </c>
      <c r="D68" s="36">
        <v>3150774.105</v>
      </c>
    </row>
    <row r="69" spans="1:4" ht="15.6" x14ac:dyDescent="0.3">
      <c r="A69" s="31">
        <v>67</v>
      </c>
      <c r="B69" s="31" t="s">
        <v>33</v>
      </c>
      <c r="C69" s="31" t="s">
        <v>134</v>
      </c>
      <c r="D69" s="36">
        <v>4109115.2491000001</v>
      </c>
    </row>
    <row r="70" spans="1:4" ht="15.6" x14ac:dyDescent="0.3">
      <c r="A70" s="31">
        <v>68</v>
      </c>
      <c r="B70" s="31" t="s">
        <v>33</v>
      </c>
      <c r="C70" s="31" t="s">
        <v>135</v>
      </c>
      <c r="D70" s="36">
        <v>3400090.5813000002</v>
      </c>
    </row>
    <row r="71" spans="1:4" ht="15.6" x14ac:dyDescent="0.3">
      <c r="A71" s="31">
        <v>69</v>
      </c>
      <c r="B71" s="31" t="s">
        <v>33</v>
      </c>
      <c r="C71" s="31" t="s">
        <v>136</v>
      </c>
      <c r="D71" s="36">
        <v>5139402.7143000001</v>
      </c>
    </row>
    <row r="72" spans="1:4" ht="15.6" x14ac:dyDescent="0.3">
      <c r="A72" s="31">
        <v>70</v>
      </c>
      <c r="B72" s="31" t="s">
        <v>34</v>
      </c>
      <c r="C72" s="31" t="s">
        <v>137</v>
      </c>
      <c r="D72" s="36">
        <v>5780685.6392999999</v>
      </c>
    </row>
    <row r="73" spans="1:4" ht="15.6" x14ac:dyDescent="0.3">
      <c r="A73" s="31">
        <v>71</v>
      </c>
      <c r="B73" s="31" t="s">
        <v>34</v>
      </c>
      <c r="C73" s="31" t="s">
        <v>138</v>
      </c>
      <c r="D73" s="36">
        <v>3801707.8796000001</v>
      </c>
    </row>
    <row r="74" spans="1:4" ht="15.6" x14ac:dyDescent="0.3">
      <c r="A74" s="31">
        <v>72</v>
      </c>
      <c r="B74" s="31" t="s">
        <v>34</v>
      </c>
      <c r="C74" s="31" t="s">
        <v>139</v>
      </c>
      <c r="D74" s="36">
        <v>3910882.3154000002</v>
      </c>
    </row>
    <row r="75" spans="1:4" ht="15.6" x14ac:dyDescent="0.3">
      <c r="A75" s="31">
        <v>73</v>
      </c>
      <c r="B75" s="31" t="s">
        <v>34</v>
      </c>
      <c r="C75" s="31" t="s">
        <v>140</v>
      </c>
      <c r="D75" s="36">
        <v>4727064.2391999997</v>
      </c>
    </row>
    <row r="76" spans="1:4" ht="15.6" x14ac:dyDescent="0.3">
      <c r="A76" s="31">
        <v>74</v>
      </c>
      <c r="B76" s="31" t="s">
        <v>34</v>
      </c>
      <c r="C76" s="31" t="s">
        <v>141</v>
      </c>
      <c r="D76" s="36">
        <v>3590051.5011</v>
      </c>
    </row>
    <row r="77" spans="1:4" ht="15.6" x14ac:dyDescent="0.3">
      <c r="A77" s="31">
        <v>75</v>
      </c>
      <c r="B77" s="31" t="s">
        <v>34</v>
      </c>
      <c r="C77" s="31" t="s">
        <v>142</v>
      </c>
      <c r="D77" s="36">
        <v>4132949.8168000001</v>
      </c>
    </row>
    <row r="78" spans="1:4" ht="15.6" x14ac:dyDescent="0.3">
      <c r="A78" s="31">
        <v>76</v>
      </c>
      <c r="B78" s="31" t="s">
        <v>34</v>
      </c>
      <c r="C78" s="31" t="s">
        <v>143</v>
      </c>
      <c r="D78" s="36">
        <v>3830312.1378000001</v>
      </c>
    </row>
    <row r="79" spans="1:4" ht="15.6" x14ac:dyDescent="0.3">
      <c r="A79" s="31">
        <v>77</v>
      </c>
      <c r="B79" s="31" t="s">
        <v>34</v>
      </c>
      <c r="C79" s="31" t="s">
        <v>144</v>
      </c>
      <c r="D79" s="36">
        <v>3424774.9811999998</v>
      </c>
    </row>
    <row r="80" spans="1:4" ht="15.6" x14ac:dyDescent="0.3">
      <c r="A80" s="31">
        <v>78</v>
      </c>
      <c r="B80" s="31" t="s">
        <v>34</v>
      </c>
      <c r="C80" s="31" t="s">
        <v>145</v>
      </c>
      <c r="D80" s="36">
        <v>3803854.6019000001</v>
      </c>
    </row>
    <row r="81" spans="1:4" ht="15.6" x14ac:dyDescent="0.3">
      <c r="A81" s="31">
        <v>79</v>
      </c>
      <c r="B81" s="31" t="s">
        <v>34</v>
      </c>
      <c r="C81" s="31" t="s">
        <v>146</v>
      </c>
      <c r="D81" s="36">
        <v>6017835.1032999996</v>
      </c>
    </row>
    <row r="82" spans="1:4" ht="15.6" x14ac:dyDescent="0.3">
      <c r="A82" s="31">
        <v>80</v>
      </c>
      <c r="B82" s="31" t="s">
        <v>34</v>
      </c>
      <c r="C82" s="31" t="s">
        <v>147</v>
      </c>
      <c r="D82" s="36">
        <v>4182402.6641000002</v>
      </c>
    </row>
    <row r="83" spans="1:4" ht="15.6" x14ac:dyDescent="0.3">
      <c r="A83" s="31">
        <v>81</v>
      </c>
      <c r="B83" s="31" t="s">
        <v>34</v>
      </c>
      <c r="C83" s="31" t="s">
        <v>148</v>
      </c>
      <c r="D83" s="36">
        <v>5113407.1749999998</v>
      </c>
    </row>
    <row r="84" spans="1:4" ht="15.6" x14ac:dyDescent="0.3">
      <c r="A84" s="31">
        <v>82</v>
      </c>
      <c r="B84" s="31" t="s">
        <v>34</v>
      </c>
      <c r="C84" s="31" t="s">
        <v>149</v>
      </c>
      <c r="D84" s="36">
        <v>3757049.1105</v>
      </c>
    </row>
    <row r="85" spans="1:4" ht="15.6" x14ac:dyDescent="0.3">
      <c r="A85" s="31">
        <v>83</v>
      </c>
      <c r="B85" s="31" t="s">
        <v>34</v>
      </c>
      <c r="C85" s="31" t="s">
        <v>150</v>
      </c>
      <c r="D85" s="36">
        <v>3725136.5490999999</v>
      </c>
    </row>
    <row r="86" spans="1:4" ht="15.6" x14ac:dyDescent="0.3">
      <c r="A86" s="31">
        <v>84</v>
      </c>
      <c r="B86" s="31" t="s">
        <v>34</v>
      </c>
      <c r="C86" s="31" t="s">
        <v>151</v>
      </c>
      <c r="D86" s="36">
        <v>4470979.5562000005</v>
      </c>
    </row>
    <row r="87" spans="1:4" ht="15.6" x14ac:dyDescent="0.3">
      <c r="A87" s="31">
        <v>85</v>
      </c>
      <c r="B87" s="31" t="s">
        <v>34</v>
      </c>
      <c r="C87" s="31" t="s">
        <v>152</v>
      </c>
      <c r="D87" s="36">
        <v>4272147.4829000002</v>
      </c>
    </row>
    <row r="88" spans="1:4" ht="15.6" x14ac:dyDescent="0.3">
      <c r="A88" s="31">
        <v>86</v>
      </c>
      <c r="B88" s="31" t="s">
        <v>34</v>
      </c>
      <c r="C88" s="31" t="s">
        <v>153</v>
      </c>
      <c r="D88" s="36">
        <v>3578879.5575999999</v>
      </c>
    </row>
    <row r="89" spans="1:4" ht="15.6" x14ac:dyDescent="0.3">
      <c r="A89" s="31">
        <v>87</v>
      </c>
      <c r="B89" s="31" t="s">
        <v>34</v>
      </c>
      <c r="C89" s="31" t="s">
        <v>154</v>
      </c>
      <c r="D89" s="36">
        <v>3708371.0414</v>
      </c>
    </row>
    <row r="90" spans="1:4" ht="15.6" x14ac:dyDescent="0.3">
      <c r="A90" s="31">
        <v>88</v>
      </c>
      <c r="B90" s="31" t="s">
        <v>34</v>
      </c>
      <c r="C90" s="31" t="s">
        <v>155</v>
      </c>
      <c r="D90" s="36">
        <v>4004725.8528999998</v>
      </c>
    </row>
    <row r="91" spans="1:4" ht="15.6" x14ac:dyDescent="0.3">
      <c r="A91" s="31">
        <v>89</v>
      </c>
      <c r="B91" s="31" t="s">
        <v>34</v>
      </c>
      <c r="C91" s="31" t="s">
        <v>156</v>
      </c>
      <c r="D91" s="36">
        <v>4052681.3045000001</v>
      </c>
    </row>
    <row r="92" spans="1:4" ht="15.6" x14ac:dyDescent="0.3">
      <c r="A92" s="31">
        <v>90</v>
      </c>
      <c r="B92" s="31" t="s">
        <v>34</v>
      </c>
      <c r="C92" s="31" t="s">
        <v>157</v>
      </c>
      <c r="D92" s="36">
        <v>3891170.8506</v>
      </c>
    </row>
    <row r="93" spans="1:4" ht="15.6" x14ac:dyDescent="0.3">
      <c r="A93" s="31">
        <v>91</v>
      </c>
      <c r="B93" s="31" t="s">
        <v>35</v>
      </c>
      <c r="C93" s="31" t="s">
        <v>158</v>
      </c>
      <c r="D93" s="36">
        <v>6560934.7286</v>
      </c>
    </row>
    <row r="94" spans="1:4" ht="15.6" x14ac:dyDescent="0.3">
      <c r="A94" s="31">
        <v>92</v>
      </c>
      <c r="B94" s="31" t="s">
        <v>35</v>
      </c>
      <c r="C94" s="31" t="s">
        <v>35</v>
      </c>
      <c r="D94" s="36">
        <v>7923019.6914999997</v>
      </c>
    </row>
    <row r="95" spans="1:4" ht="15.6" x14ac:dyDescent="0.3">
      <c r="A95" s="31">
        <v>93</v>
      </c>
      <c r="B95" s="31" t="s">
        <v>35</v>
      </c>
      <c r="C95" s="31" t="s">
        <v>159</v>
      </c>
      <c r="D95" s="36">
        <v>3465104.6664999998</v>
      </c>
    </row>
    <row r="96" spans="1:4" ht="15.6" x14ac:dyDescent="0.3">
      <c r="A96" s="31">
        <v>94</v>
      </c>
      <c r="B96" s="31" t="s">
        <v>35</v>
      </c>
      <c r="C96" s="31" t="s">
        <v>160</v>
      </c>
      <c r="D96" s="36">
        <v>4095187.5647999998</v>
      </c>
    </row>
    <row r="97" spans="1:4" ht="15.6" x14ac:dyDescent="0.3">
      <c r="A97" s="31">
        <v>95</v>
      </c>
      <c r="B97" s="31" t="s">
        <v>35</v>
      </c>
      <c r="C97" s="31" t="s">
        <v>161</v>
      </c>
      <c r="D97" s="36">
        <v>5194914.0777000003</v>
      </c>
    </row>
    <row r="98" spans="1:4" ht="15.6" x14ac:dyDescent="0.3">
      <c r="A98" s="31">
        <v>96</v>
      </c>
      <c r="B98" s="31" t="s">
        <v>35</v>
      </c>
      <c r="C98" s="31" t="s">
        <v>162</v>
      </c>
      <c r="D98" s="36">
        <v>3439992.9427</v>
      </c>
    </row>
    <row r="99" spans="1:4" ht="15.6" x14ac:dyDescent="0.3">
      <c r="A99" s="31">
        <v>97</v>
      </c>
      <c r="B99" s="31" t="s">
        <v>35</v>
      </c>
      <c r="C99" s="31" t="s">
        <v>163</v>
      </c>
      <c r="D99" s="36">
        <v>5488068.1453</v>
      </c>
    </row>
    <row r="100" spans="1:4" ht="15.6" x14ac:dyDescent="0.3">
      <c r="A100" s="31">
        <v>98</v>
      </c>
      <c r="B100" s="31" t="s">
        <v>35</v>
      </c>
      <c r="C100" s="31" t="s">
        <v>164</v>
      </c>
      <c r="D100" s="36">
        <v>5540044.8476999998</v>
      </c>
    </row>
    <row r="101" spans="1:4" ht="15.6" x14ac:dyDescent="0.3">
      <c r="A101" s="31">
        <v>99</v>
      </c>
      <c r="B101" s="31" t="s">
        <v>35</v>
      </c>
      <c r="C101" s="31" t="s">
        <v>165</v>
      </c>
      <c r="D101" s="36">
        <v>3896808.3558</v>
      </c>
    </row>
    <row r="102" spans="1:4" ht="15.6" x14ac:dyDescent="0.3">
      <c r="A102" s="31">
        <v>100</v>
      </c>
      <c r="B102" s="31" t="s">
        <v>35</v>
      </c>
      <c r="C102" s="31" t="s">
        <v>166</v>
      </c>
      <c r="D102" s="36">
        <v>4462982.8393000001</v>
      </c>
    </row>
    <row r="103" spans="1:4" ht="15.6" x14ac:dyDescent="0.3">
      <c r="A103" s="31">
        <v>101</v>
      </c>
      <c r="B103" s="31" t="s">
        <v>35</v>
      </c>
      <c r="C103" s="31" t="s">
        <v>167</v>
      </c>
      <c r="D103" s="36">
        <v>3453315.0052</v>
      </c>
    </row>
    <row r="104" spans="1:4" ht="15.6" x14ac:dyDescent="0.3">
      <c r="A104" s="31">
        <v>102</v>
      </c>
      <c r="B104" s="31" t="s">
        <v>35</v>
      </c>
      <c r="C104" s="31" t="s">
        <v>168</v>
      </c>
      <c r="D104" s="36">
        <v>5347818.1363000004</v>
      </c>
    </row>
    <row r="105" spans="1:4" ht="15.6" x14ac:dyDescent="0.3">
      <c r="A105" s="31">
        <v>103</v>
      </c>
      <c r="B105" s="31" t="s">
        <v>35</v>
      </c>
      <c r="C105" s="31" t="s">
        <v>169</v>
      </c>
      <c r="D105" s="36">
        <v>4398325.2001</v>
      </c>
    </row>
    <row r="106" spans="1:4" ht="15.6" x14ac:dyDescent="0.3">
      <c r="A106" s="31">
        <v>104</v>
      </c>
      <c r="B106" s="31" t="s">
        <v>35</v>
      </c>
      <c r="C106" s="31" t="s">
        <v>170</v>
      </c>
      <c r="D106" s="36">
        <v>5135860.8442000002</v>
      </c>
    </row>
    <row r="107" spans="1:4" ht="15.6" x14ac:dyDescent="0.3">
      <c r="A107" s="31">
        <v>105</v>
      </c>
      <c r="B107" s="31" t="s">
        <v>35</v>
      </c>
      <c r="C107" s="31" t="s">
        <v>171</v>
      </c>
      <c r="D107" s="36">
        <v>6581492.0763999997</v>
      </c>
    </row>
    <row r="108" spans="1:4" ht="15.6" x14ac:dyDescent="0.3">
      <c r="A108" s="31">
        <v>106</v>
      </c>
      <c r="B108" s="31" t="s">
        <v>35</v>
      </c>
      <c r="C108" s="31" t="s">
        <v>172</v>
      </c>
      <c r="D108" s="36">
        <v>4934013.9096999997</v>
      </c>
    </row>
    <row r="109" spans="1:4" ht="15.6" x14ac:dyDescent="0.3">
      <c r="A109" s="31">
        <v>107</v>
      </c>
      <c r="B109" s="31" t="s">
        <v>35</v>
      </c>
      <c r="C109" s="31" t="s">
        <v>173</v>
      </c>
      <c r="D109" s="36">
        <v>4852981.0039999997</v>
      </c>
    </row>
    <row r="110" spans="1:4" ht="15.6" x14ac:dyDescent="0.3">
      <c r="A110" s="31">
        <v>108</v>
      </c>
      <c r="B110" s="31" t="s">
        <v>35</v>
      </c>
      <c r="C110" s="31" t="s">
        <v>174</v>
      </c>
      <c r="D110" s="36">
        <v>6824794.3483999996</v>
      </c>
    </row>
    <row r="111" spans="1:4" ht="15.6" x14ac:dyDescent="0.3">
      <c r="A111" s="31">
        <v>109</v>
      </c>
      <c r="B111" s="31" t="s">
        <v>35</v>
      </c>
      <c r="C111" s="31" t="s">
        <v>175</v>
      </c>
      <c r="D111" s="36">
        <v>3798393.8182999999</v>
      </c>
    </row>
    <row r="112" spans="1:4" ht="15.6" x14ac:dyDescent="0.3">
      <c r="A112" s="31">
        <v>110</v>
      </c>
      <c r="B112" s="31" t="s">
        <v>35</v>
      </c>
      <c r="C112" s="31" t="s">
        <v>176</v>
      </c>
      <c r="D112" s="36">
        <v>4250291.5088999998</v>
      </c>
    </row>
    <row r="113" spans="1:4" ht="15.6" x14ac:dyDescent="0.3">
      <c r="A113" s="31">
        <v>111</v>
      </c>
      <c r="B113" s="31" t="s">
        <v>36</v>
      </c>
      <c r="C113" s="31" t="s">
        <v>177</v>
      </c>
      <c r="D113" s="36">
        <v>4826521.6141999997</v>
      </c>
    </row>
    <row r="114" spans="1:4" ht="15.6" x14ac:dyDescent="0.3">
      <c r="A114" s="31">
        <v>112</v>
      </c>
      <c r="B114" s="31" t="s">
        <v>36</v>
      </c>
      <c r="C114" s="31" t="s">
        <v>178</v>
      </c>
      <c r="D114" s="36">
        <v>5540871.8372999998</v>
      </c>
    </row>
    <row r="115" spans="1:4" ht="15.6" x14ac:dyDescent="0.3">
      <c r="A115" s="31">
        <v>113</v>
      </c>
      <c r="B115" s="31" t="s">
        <v>36</v>
      </c>
      <c r="C115" s="31" t="s">
        <v>179</v>
      </c>
      <c r="D115" s="36">
        <v>3687456.0932</v>
      </c>
    </row>
    <row r="116" spans="1:4" ht="15.6" x14ac:dyDescent="0.3">
      <c r="A116" s="31">
        <v>114</v>
      </c>
      <c r="B116" s="31" t="s">
        <v>36</v>
      </c>
      <c r="C116" s="31" t="s">
        <v>180</v>
      </c>
      <c r="D116" s="36">
        <v>4546799.9523999998</v>
      </c>
    </row>
    <row r="117" spans="1:4" ht="15.6" x14ac:dyDescent="0.3">
      <c r="A117" s="31">
        <v>115</v>
      </c>
      <c r="B117" s="31" t="s">
        <v>36</v>
      </c>
      <c r="C117" s="31" t="s">
        <v>181</v>
      </c>
      <c r="D117" s="36">
        <v>4778290.3413000004</v>
      </c>
    </row>
    <row r="118" spans="1:4" ht="15.6" x14ac:dyDescent="0.3">
      <c r="A118" s="31">
        <v>116</v>
      </c>
      <c r="B118" s="31" t="s">
        <v>36</v>
      </c>
      <c r="C118" s="31" t="s">
        <v>182</v>
      </c>
      <c r="D118" s="36">
        <v>4697801.1601</v>
      </c>
    </row>
    <row r="119" spans="1:4" ht="15.6" x14ac:dyDescent="0.3">
      <c r="A119" s="31">
        <v>117</v>
      </c>
      <c r="B119" s="31" t="s">
        <v>36</v>
      </c>
      <c r="C119" s="31" t="s">
        <v>183</v>
      </c>
      <c r="D119" s="36">
        <v>6490333.6435000002</v>
      </c>
    </row>
    <row r="120" spans="1:4" ht="15.6" x14ac:dyDescent="0.3">
      <c r="A120" s="31">
        <v>118</v>
      </c>
      <c r="B120" s="31" t="s">
        <v>36</v>
      </c>
      <c r="C120" s="31" t="s">
        <v>184</v>
      </c>
      <c r="D120" s="36">
        <v>5990820.5636999998</v>
      </c>
    </row>
    <row r="121" spans="1:4" ht="15.6" x14ac:dyDescent="0.3">
      <c r="A121" s="31">
        <v>119</v>
      </c>
      <c r="B121" s="31" t="s">
        <v>37</v>
      </c>
      <c r="C121" s="31" t="s">
        <v>185</v>
      </c>
      <c r="D121" s="36">
        <v>4773596.5427000001</v>
      </c>
    </row>
    <row r="122" spans="1:4" ht="15.6" x14ac:dyDescent="0.3">
      <c r="A122" s="31">
        <v>120</v>
      </c>
      <c r="B122" s="31" t="s">
        <v>37</v>
      </c>
      <c r="C122" s="31" t="s">
        <v>186</v>
      </c>
      <c r="D122" s="36">
        <v>4211976.6662999997</v>
      </c>
    </row>
    <row r="123" spans="1:4" ht="15.6" x14ac:dyDescent="0.3">
      <c r="A123" s="31">
        <v>121</v>
      </c>
      <c r="B123" s="31" t="s">
        <v>37</v>
      </c>
      <c r="C123" s="31" t="s">
        <v>187</v>
      </c>
      <c r="D123" s="36">
        <v>4078445.6634999998</v>
      </c>
    </row>
    <row r="124" spans="1:4" ht="15.6" x14ac:dyDescent="0.3">
      <c r="A124" s="31">
        <v>122</v>
      </c>
      <c r="B124" s="31" t="s">
        <v>37</v>
      </c>
      <c r="C124" s="31" t="s">
        <v>188</v>
      </c>
      <c r="D124" s="36">
        <v>4834944.0240000002</v>
      </c>
    </row>
    <row r="125" spans="1:4" ht="15.6" x14ac:dyDescent="0.3">
      <c r="A125" s="31">
        <v>123</v>
      </c>
      <c r="B125" s="31" t="s">
        <v>37</v>
      </c>
      <c r="C125" s="31" t="s">
        <v>189</v>
      </c>
      <c r="D125" s="36">
        <v>6275004.5650000004</v>
      </c>
    </row>
    <row r="126" spans="1:4" ht="15.6" x14ac:dyDescent="0.3">
      <c r="A126" s="31">
        <v>124</v>
      </c>
      <c r="B126" s="31" t="s">
        <v>37</v>
      </c>
      <c r="C126" s="31" t="s">
        <v>190</v>
      </c>
      <c r="D126" s="36">
        <v>5126757.3781000003</v>
      </c>
    </row>
    <row r="127" spans="1:4" ht="15.6" x14ac:dyDescent="0.3">
      <c r="A127" s="31">
        <v>125</v>
      </c>
      <c r="B127" s="31" t="s">
        <v>37</v>
      </c>
      <c r="C127" s="31" t="s">
        <v>191</v>
      </c>
      <c r="D127" s="36">
        <v>4863207.9479999999</v>
      </c>
    </row>
    <row r="128" spans="1:4" ht="15.6" x14ac:dyDescent="0.3">
      <c r="A128" s="31">
        <v>126</v>
      </c>
      <c r="B128" s="31" t="s">
        <v>37</v>
      </c>
      <c r="C128" s="31" t="s">
        <v>192</v>
      </c>
      <c r="D128" s="36">
        <v>4179209.9175999998</v>
      </c>
    </row>
    <row r="129" spans="1:4" ht="15.6" x14ac:dyDescent="0.3">
      <c r="A129" s="31">
        <v>127</v>
      </c>
      <c r="B129" s="31" t="s">
        <v>37</v>
      </c>
      <c r="C129" s="31" t="s">
        <v>193</v>
      </c>
      <c r="D129" s="36">
        <v>5279420.0215999996</v>
      </c>
    </row>
    <row r="130" spans="1:4" ht="15.6" x14ac:dyDescent="0.3">
      <c r="A130" s="31">
        <v>128</v>
      </c>
      <c r="B130" s="31" t="s">
        <v>37</v>
      </c>
      <c r="C130" s="31" t="s">
        <v>194</v>
      </c>
      <c r="D130" s="36">
        <v>4994929.8394999998</v>
      </c>
    </row>
    <row r="131" spans="1:4" ht="15.6" x14ac:dyDescent="0.3">
      <c r="A131" s="31">
        <v>129</v>
      </c>
      <c r="B131" s="31" t="s">
        <v>37</v>
      </c>
      <c r="C131" s="31" t="s">
        <v>195</v>
      </c>
      <c r="D131" s="36">
        <v>5718861.3064999999</v>
      </c>
    </row>
    <row r="132" spans="1:4" ht="15.6" x14ac:dyDescent="0.3">
      <c r="A132" s="31">
        <v>130</v>
      </c>
      <c r="B132" s="31" t="s">
        <v>37</v>
      </c>
      <c r="C132" s="31" t="s">
        <v>196</v>
      </c>
      <c r="D132" s="36">
        <v>4391748.6366999997</v>
      </c>
    </row>
    <row r="133" spans="1:4" ht="15.6" x14ac:dyDescent="0.3">
      <c r="A133" s="31">
        <v>131</v>
      </c>
      <c r="B133" s="31" t="s">
        <v>37</v>
      </c>
      <c r="C133" s="31" t="s">
        <v>197</v>
      </c>
      <c r="D133" s="36">
        <v>5275522.3620999996</v>
      </c>
    </row>
    <row r="134" spans="1:4" ht="15.6" x14ac:dyDescent="0.3">
      <c r="A134" s="31">
        <v>132</v>
      </c>
      <c r="B134" s="31" t="s">
        <v>37</v>
      </c>
      <c r="C134" s="31" t="s">
        <v>198</v>
      </c>
      <c r="D134" s="36">
        <v>3897049.4783000001</v>
      </c>
    </row>
    <row r="135" spans="1:4" ht="15.6" x14ac:dyDescent="0.3">
      <c r="A135" s="31">
        <v>133</v>
      </c>
      <c r="B135" s="31" t="s">
        <v>37</v>
      </c>
      <c r="C135" s="31" t="s">
        <v>199</v>
      </c>
      <c r="D135" s="36">
        <v>4093932.9378</v>
      </c>
    </row>
    <row r="136" spans="1:4" ht="15.6" x14ac:dyDescent="0.3">
      <c r="A136" s="31">
        <v>134</v>
      </c>
      <c r="B136" s="31" t="s">
        <v>37</v>
      </c>
      <c r="C136" s="31" t="s">
        <v>200</v>
      </c>
      <c r="D136" s="36">
        <v>3734166.1068000002</v>
      </c>
    </row>
    <row r="137" spans="1:4" ht="15.6" x14ac:dyDescent="0.3">
      <c r="A137" s="31">
        <v>135</v>
      </c>
      <c r="B137" s="31" t="s">
        <v>37</v>
      </c>
      <c r="C137" s="31" t="s">
        <v>201</v>
      </c>
      <c r="D137" s="36">
        <v>4724860.8668</v>
      </c>
    </row>
    <row r="138" spans="1:4" ht="15.6" x14ac:dyDescent="0.3">
      <c r="A138" s="31">
        <v>136</v>
      </c>
      <c r="B138" s="31" t="s">
        <v>37</v>
      </c>
      <c r="C138" s="31" t="s">
        <v>202</v>
      </c>
      <c r="D138" s="36">
        <v>4427674.7515000002</v>
      </c>
    </row>
    <row r="139" spans="1:4" ht="15.6" x14ac:dyDescent="0.3">
      <c r="A139" s="31">
        <v>137</v>
      </c>
      <c r="B139" s="31" t="s">
        <v>37</v>
      </c>
      <c r="C139" s="31" t="s">
        <v>203</v>
      </c>
      <c r="D139" s="36">
        <v>5185622.1471999995</v>
      </c>
    </row>
    <row r="140" spans="1:4" ht="15.6" x14ac:dyDescent="0.3">
      <c r="A140" s="31">
        <v>138</v>
      </c>
      <c r="B140" s="31" t="s">
        <v>37</v>
      </c>
      <c r="C140" s="31" t="s">
        <v>204</v>
      </c>
      <c r="D140" s="36">
        <v>3594039.3325999998</v>
      </c>
    </row>
    <row r="141" spans="1:4" ht="15.6" x14ac:dyDescent="0.3">
      <c r="A141" s="31">
        <v>139</v>
      </c>
      <c r="B141" s="31" t="s">
        <v>37</v>
      </c>
      <c r="C141" s="31" t="s">
        <v>205</v>
      </c>
      <c r="D141" s="36">
        <v>4914213.8547</v>
      </c>
    </row>
    <row r="142" spans="1:4" ht="15.6" x14ac:dyDescent="0.3">
      <c r="A142" s="31">
        <v>140</v>
      </c>
      <c r="B142" s="31" t="s">
        <v>37</v>
      </c>
      <c r="C142" s="31" t="s">
        <v>206</v>
      </c>
      <c r="D142" s="36">
        <v>4785059.1323999995</v>
      </c>
    </row>
    <row r="143" spans="1:4" ht="15.6" x14ac:dyDescent="0.3">
      <c r="A143" s="31">
        <v>141</v>
      </c>
      <c r="B143" s="31" t="s">
        <v>37</v>
      </c>
      <c r="C143" s="31" t="s">
        <v>207</v>
      </c>
      <c r="D143" s="36">
        <v>5068224.3071999997</v>
      </c>
    </row>
    <row r="144" spans="1:4" ht="15.6" x14ac:dyDescent="0.3">
      <c r="A144" s="31">
        <v>142</v>
      </c>
      <c r="B144" s="31" t="s">
        <v>38</v>
      </c>
      <c r="C144" s="31" t="s">
        <v>208</v>
      </c>
      <c r="D144" s="36">
        <v>4256293.4265000001</v>
      </c>
    </row>
    <row r="145" spans="1:4" ht="15.6" x14ac:dyDescent="0.3">
      <c r="A145" s="31">
        <v>143</v>
      </c>
      <c r="B145" s="31" t="s">
        <v>38</v>
      </c>
      <c r="C145" s="31" t="s">
        <v>209</v>
      </c>
      <c r="D145" s="36">
        <v>4115680.2530999999</v>
      </c>
    </row>
    <row r="146" spans="1:4" ht="15.6" x14ac:dyDescent="0.3">
      <c r="A146" s="31">
        <v>144</v>
      </c>
      <c r="B146" s="31" t="s">
        <v>38</v>
      </c>
      <c r="C146" s="31" t="s">
        <v>210</v>
      </c>
      <c r="D146" s="36">
        <v>5774121.0987</v>
      </c>
    </row>
    <row r="147" spans="1:4" ht="15.6" x14ac:dyDescent="0.3">
      <c r="A147" s="31">
        <v>145</v>
      </c>
      <c r="B147" s="31" t="s">
        <v>38</v>
      </c>
      <c r="C147" s="31" t="s">
        <v>211</v>
      </c>
      <c r="D147" s="36">
        <v>3326068.3446999998</v>
      </c>
    </row>
    <row r="148" spans="1:4" ht="15.6" x14ac:dyDescent="0.3">
      <c r="A148" s="31">
        <v>146</v>
      </c>
      <c r="B148" s="31" t="s">
        <v>38</v>
      </c>
      <c r="C148" s="31" t="s">
        <v>212</v>
      </c>
      <c r="D148" s="36">
        <v>4603548.8102000002</v>
      </c>
    </row>
    <row r="149" spans="1:4" ht="15.6" x14ac:dyDescent="0.3">
      <c r="A149" s="31">
        <v>147</v>
      </c>
      <c r="B149" s="31" t="s">
        <v>38</v>
      </c>
      <c r="C149" s="31" t="s">
        <v>213</v>
      </c>
      <c r="D149" s="36">
        <v>3316375.5035999999</v>
      </c>
    </row>
    <row r="150" spans="1:4" ht="15.6" x14ac:dyDescent="0.3">
      <c r="A150" s="31">
        <v>148</v>
      </c>
      <c r="B150" s="31" t="s">
        <v>38</v>
      </c>
      <c r="C150" s="31" t="s">
        <v>214</v>
      </c>
      <c r="D150" s="36">
        <v>5559321.2993000001</v>
      </c>
    </row>
    <row r="151" spans="1:4" ht="15.6" x14ac:dyDescent="0.3">
      <c r="A151" s="31">
        <v>149</v>
      </c>
      <c r="B151" s="31" t="s">
        <v>38</v>
      </c>
      <c r="C151" s="31" t="s">
        <v>215</v>
      </c>
      <c r="D151" s="36">
        <v>3678967.2261999999</v>
      </c>
    </row>
    <row r="152" spans="1:4" ht="15.6" x14ac:dyDescent="0.3">
      <c r="A152" s="31">
        <v>150</v>
      </c>
      <c r="B152" s="31" t="s">
        <v>38</v>
      </c>
      <c r="C152" s="31" t="s">
        <v>216</v>
      </c>
      <c r="D152" s="36">
        <v>4369331.4452999998</v>
      </c>
    </row>
    <row r="153" spans="1:4" ht="15.6" x14ac:dyDescent="0.3">
      <c r="A153" s="31">
        <v>151</v>
      </c>
      <c r="B153" s="31" t="s">
        <v>38</v>
      </c>
      <c r="C153" s="31" t="s">
        <v>217</v>
      </c>
      <c r="D153" s="36">
        <v>3724252.3278000001</v>
      </c>
    </row>
    <row r="154" spans="1:4" ht="15.6" x14ac:dyDescent="0.3">
      <c r="A154" s="31">
        <v>152</v>
      </c>
      <c r="B154" s="31" t="s">
        <v>38</v>
      </c>
      <c r="C154" s="31" t="s">
        <v>218</v>
      </c>
      <c r="D154" s="36">
        <v>5365893.7023</v>
      </c>
    </row>
    <row r="155" spans="1:4" ht="15.6" x14ac:dyDescent="0.3">
      <c r="A155" s="31">
        <v>153</v>
      </c>
      <c r="B155" s="31" t="s">
        <v>38</v>
      </c>
      <c r="C155" s="31" t="s">
        <v>219</v>
      </c>
      <c r="D155" s="36">
        <v>3800211.6118999999</v>
      </c>
    </row>
    <row r="156" spans="1:4" ht="15.6" x14ac:dyDescent="0.3">
      <c r="A156" s="31">
        <v>154</v>
      </c>
      <c r="B156" s="31" t="s">
        <v>38</v>
      </c>
      <c r="C156" s="31" t="s">
        <v>220</v>
      </c>
      <c r="D156" s="36">
        <v>4384559.0596000003</v>
      </c>
    </row>
    <row r="157" spans="1:4" ht="15.6" x14ac:dyDescent="0.3">
      <c r="A157" s="31">
        <v>155</v>
      </c>
      <c r="B157" s="31" t="s">
        <v>38</v>
      </c>
      <c r="C157" s="31" t="s">
        <v>221</v>
      </c>
      <c r="D157" s="36">
        <v>3875721.7598000001</v>
      </c>
    </row>
    <row r="158" spans="1:4" ht="15.6" x14ac:dyDescent="0.3">
      <c r="A158" s="31">
        <v>156</v>
      </c>
      <c r="B158" s="31" t="s">
        <v>38</v>
      </c>
      <c r="C158" s="31" t="s">
        <v>222</v>
      </c>
      <c r="D158" s="36">
        <v>3566747.4778999998</v>
      </c>
    </row>
    <row r="159" spans="1:4" ht="15.6" x14ac:dyDescent="0.3">
      <c r="A159" s="31">
        <v>157</v>
      </c>
      <c r="B159" s="31" t="s">
        <v>38</v>
      </c>
      <c r="C159" s="31" t="s">
        <v>223</v>
      </c>
      <c r="D159" s="36">
        <v>5226283.3810000001</v>
      </c>
    </row>
    <row r="160" spans="1:4" ht="15.6" x14ac:dyDescent="0.3">
      <c r="A160" s="31">
        <v>158</v>
      </c>
      <c r="B160" s="31" t="s">
        <v>38</v>
      </c>
      <c r="C160" s="31" t="s">
        <v>224</v>
      </c>
      <c r="D160" s="36">
        <v>5386216.2983999997</v>
      </c>
    </row>
    <row r="161" spans="1:4" ht="15.6" x14ac:dyDescent="0.3">
      <c r="A161" s="31">
        <v>159</v>
      </c>
      <c r="B161" s="31" t="s">
        <v>38</v>
      </c>
      <c r="C161" s="31" t="s">
        <v>225</v>
      </c>
      <c r="D161" s="36">
        <v>2999047.8717999998</v>
      </c>
    </row>
    <row r="162" spans="1:4" ht="15.6" x14ac:dyDescent="0.3">
      <c r="A162" s="31">
        <v>160</v>
      </c>
      <c r="B162" s="31" t="s">
        <v>38</v>
      </c>
      <c r="C162" s="31" t="s">
        <v>226</v>
      </c>
      <c r="D162" s="36">
        <v>4040300.8265</v>
      </c>
    </row>
    <row r="163" spans="1:4" ht="15.6" x14ac:dyDescent="0.3">
      <c r="A163" s="31">
        <v>161</v>
      </c>
      <c r="B163" s="31" t="s">
        <v>38</v>
      </c>
      <c r="C163" s="31" t="s">
        <v>227</v>
      </c>
      <c r="D163" s="36">
        <v>4781258.1969999997</v>
      </c>
    </row>
    <row r="164" spans="1:4" ht="15.6" x14ac:dyDescent="0.3">
      <c r="A164" s="31">
        <v>162</v>
      </c>
      <c r="B164" s="31" t="s">
        <v>38</v>
      </c>
      <c r="C164" s="31" t="s">
        <v>228</v>
      </c>
      <c r="D164" s="36">
        <v>6962654.4478000002</v>
      </c>
    </row>
    <row r="165" spans="1:4" ht="15.6" x14ac:dyDescent="0.3">
      <c r="A165" s="31">
        <v>163</v>
      </c>
      <c r="B165" s="31" t="s">
        <v>38</v>
      </c>
      <c r="C165" s="31" t="s">
        <v>229</v>
      </c>
      <c r="D165" s="36">
        <v>4347892.9050000003</v>
      </c>
    </row>
    <row r="166" spans="1:4" ht="15.6" x14ac:dyDescent="0.3">
      <c r="A166" s="31">
        <v>164</v>
      </c>
      <c r="B166" s="31" t="s">
        <v>38</v>
      </c>
      <c r="C166" s="31" t="s">
        <v>230</v>
      </c>
      <c r="D166" s="36">
        <v>4048841.6913999999</v>
      </c>
    </row>
    <row r="167" spans="1:4" ht="15.6" x14ac:dyDescent="0.3">
      <c r="A167" s="31">
        <v>165</v>
      </c>
      <c r="B167" s="31" t="s">
        <v>38</v>
      </c>
      <c r="C167" s="31" t="s">
        <v>231</v>
      </c>
      <c r="D167" s="36">
        <v>3952053.3758999999</v>
      </c>
    </row>
    <row r="168" spans="1:4" ht="15.6" x14ac:dyDescent="0.3">
      <c r="A168" s="31">
        <v>166</v>
      </c>
      <c r="B168" s="31" t="s">
        <v>38</v>
      </c>
      <c r="C168" s="31" t="s">
        <v>232</v>
      </c>
      <c r="D168" s="36">
        <v>4519840.1335000005</v>
      </c>
    </row>
    <row r="169" spans="1:4" ht="15.6" x14ac:dyDescent="0.3">
      <c r="A169" s="31">
        <v>167</v>
      </c>
      <c r="B169" s="31" t="s">
        <v>38</v>
      </c>
      <c r="C169" s="31" t="s">
        <v>233</v>
      </c>
      <c r="D169" s="36">
        <v>3928866.6691000001</v>
      </c>
    </row>
    <row r="170" spans="1:4" ht="15.6" x14ac:dyDescent="0.3">
      <c r="A170" s="31">
        <v>168</v>
      </c>
      <c r="B170" s="31" t="s">
        <v>38</v>
      </c>
      <c r="C170" s="31" t="s">
        <v>234</v>
      </c>
      <c r="D170" s="36">
        <v>3810473.4520999999</v>
      </c>
    </row>
    <row r="171" spans="1:4" ht="15.6" x14ac:dyDescent="0.3">
      <c r="A171" s="31">
        <v>169</v>
      </c>
      <c r="B171" s="31" t="s">
        <v>39</v>
      </c>
      <c r="C171" s="31" t="s">
        <v>235</v>
      </c>
      <c r="D171" s="36">
        <v>4039607.9485999998</v>
      </c>
    </row>
    <row r="172" spans="1:4" ht="15.6" x14ac:dyDescent="0.3">
      <c r="A172" s="31">
        <v>170</v>
      </c>
      <c r="B172" s="31" t="s">
        <v>39</v>
      </c>
      <c r="C172" s="31" t="s">
        <v>236</v>
      </c>
      <c r="D172" s="36">
        <v>5077738.1851000004</v>
      </c>
    </row>
    <row r="173" spans="1:4" ht="15.6" x14ac:dyDescent="0.3">
      <c r="A173" s="31">
        <v>171</v>
      </c>
      <c r="B173" s="31" t="s">
        <v>39</v>
      </c>
      <c r="C173" s="31" t="s">
        <v>237</v>
      </c>
      <c r="D173" s="36">
        <v>4860890.6824000003</v>
      </c>
    </row>
    <row r="174" spans="1:4" ht="15.6" x14ac:dyDescent="0.3">
      <c r="A174" s="31">
        <v>172</v>
      </c>
      <c r="B174" s="31" t="s">
        <v>39</v>
      </c>
      <c r="C174" s="31" t="s">
        <v>238</v>
      </c>
      <c r="D174" s="36">
        <v>3136331.7862</v>
      </c>
    </row>
    <row r="175" spans="1:4" ht="15.6" x14ac:dyDescent="0.3">
      <c r="A175" s="31">
        <v>173</v>
      </c>
      <c r="B175" s="31" t="s">
        <v>39</v>
      </c>
      <c r="C175" s="31" t="s">
        <v>239</v>
      </c>
      <c r="D175" s="36">
        <v>3746572.8577000001</v>
      </c>
    </row>
    <row r="176" spans="1:4" ht="15.6" x14ac:dyDescent="0.3">
      <c r="A176" s="31">
        <v>174</v>
      </c>
      <c r="B176" s="31" t="s">
        <v>39</v>
      </c>
      <c r="C176" s="31" t="s">
        <v>240</v>
      </c>
      <c r="D176" s="36">
        <v>4310154.1749999998</v>
      </c>
    </row>
    <row r="177" spans="1:4" ht="15.6" x14ac:dyDescent="0.3">
      <c r="A177" s="31">
        <v>175</v>
      </c>
      <c r="B177" s="31" t="s">
        <v>39</v>
      </c>
      <c r="C177" s="31" t="s">
        <v>241</v>
      </c>
      <c r="D177" s="36">
        <v>4941364.4852999998</v>
      </c>
    </row>
    <row r="178" spans="1:4" ht="15.6" x14ac:dyDescent="0.3">
      <c r="A178" s="31">
        <v>176</v>
      </c>
      <c r="B178" s="31" t="s">
        <v>39</v>
      </c>
      <c r="C178" s="31" t="s">
        <v>242</v>
      </c>
      <c r="D178" s="36">
        <v>3914321.3462</v>
      </c>
    </row>
    <row r="179" spans="1:4" ht="15.6" x14ac:dyDescent="0.3">
      <c r="A179" s="31">
        <v>177</v>
      </c>
      <c r="B179" s="31" t="s">
        <v>39</v>
      </c>
      <c r="C179" s="31" t="s">
        <v>243</v>
      </c>
      <c r="D179" s="36">
        <v>4172184.0748000001</v>
      </c>
    </row>
    <row r="180" spans="1:4" ht="15.6" x14ac:dyDescent="0.3">
      <c r="A180" s="31">
        <v>178</v>
      </c>
      <c r="B180" s="31" t="s">
        <v>39</v>
      </c>
      <c r="C180" s="31" t="s">
        <v>244</v>
      </c>
      <c r="D180" s="36">
        <v>3266982.7263000002</v>
      </c>
    </row>
    <row r="181" spans="1:4" ht="15.6" x14ac:dyDescent="0.3">
      <c r="A181" s="31">
        <v>179</v>
      </c>
      <c r="B181" s="31" t="s">
        <v>39</v>
      </c>
      <c r="C181" s="31" t="s">
        <v>245</v>
      </c>
      <c r="D181" s="36">
        <v>4457751.8640000001</v>
      </c>
    </row>
    <row r="182" spans="1:4" ht="15.6" x14ac:dyDescent="0.3">
      <c r="A182" s="31">
        <v>180</v>
      </c>
      <c r="B182" s="31" t="s">
        <v>39</v>
      </c>
      <c r="C182" s="31" t="s">
        <v>246</v>
      </c>
      <c r="D182" s="36">
        <v>3846949.8966000001</v>
      </c>
    </row>
    <row r="183" spans="1:4" ht="15.6" x14ac:dyDescent="0.3">
      <c r="A183" s="31">
        <v>181</v>
      </c>
      <c r="B183" s="31" t="s">
        <v>39</v>
      </c>
      <c r="C183" s="31" t="s">
        <v>247</v>
      </c>
      <c r="D183" s="36">
        <v>4239920.0549999997</v>
      </c>
    </row>
    <row r="184" spans="1:4" ht="15.6" x14ac:dyDescent="0.3">
      <c r="A184" s="31">
        <v>182</v>
      </c>
      <c r="B184" s="31" t="s">
        <v>39</v>
      </c>
      <c r="C184" s="31" t="s">
        <v>248</v>
      </c>
      <c r="D184" s="36">
        <v>4014086.7283000001</v>
      </c>
    </row>
    <row r="185" spans="1:4" ht="15.6" x14ac:dyDescent="0.3">
      <c r="A185" s="31">
        <v>183</v>
      </c>
      <c r="B185" s="31" t="s">
        <v>39</v>
      </c>
      <c r="C185" s="31" t="s">
        <v>249</v>
      </c>
      <c r="D185" s="36">
        <v>4553159.2893000003</v>
      </c>
    </row>
    <row r="186" spans="1:4" ht="15.6" x14ac:dyDescent="0.3">
      <c r="A186" s="31">
        <v>184</v>
      </c>
      <c r="B186" s="31" t="s">
        <v>39</v>
      </c>
      <c r="C186" s="31" t="s">
        <v>250</v>
      </c>
      <c r="D186" s="36">
        <v>4279188.6407000003</v>
      </c>
    </row>
    <row r="187" spans="1:4" ht="15.6" x14ac:dyDescent="0.3">
      <c r="A187" s="31">
        <v>185</v>
      </c>
      <c r="B187" s="31" t="s">
        <v>39</v>
      </c>
      <c r="C187" s="31" t="s">
        <v>251</v>
      </c>
      <c r="D187" s="36">
        <v>4296058.1721000001</v>
      </c>
    </row>
    <row r="188" spans="1:4" ht="15.6" x14ac:dyDescent="0.3">
      <c r="A188" s="31">
        <v>186</v>
      </c>
      <c r="B188" s="31" t="s">
        <v>39</v>
      </c>
      <c r="C188" s="31" t="s">
        <v>252</v>
      </c>
      <c r="D188" s="36">
        <v>4737643.6902000001</v>
      </c>
    </row>
    <row r="189" spans="1:4" ht="15.6" x14ac:dyDescent="0.3">
      <c r="A189" s="31">
        <v>187</v>
      </c>
      <c r="B189" s="31" t="s">
        <v>40</v>
      </c>
      <c r="C189" s="31" t="s">
        <v>253</v>
      </c>
      <c r="D189" s="36">
        <v>3317587.9926999998</v>
      </c>
    </row>
    <row r="190" spans="1:4" ht="15.6" x14ac:dyDescent="0.3">
      <c r="A190" s="31">
        <v>188</v>
      </c>
      <c r="B190" s="31" t="s">
        <v>40</v>
      </c>
      <c r="C190" s="31" t="s">
        <v>254</v>
      </c>
      <c r="D190" s="36">
        <v>3616039.2798000001</v>
      </c>
    </row>
    <row r="191" spans="1:4" ht="15.6" x14ac:dyDescent="0.3">
      <c r="A191" s="31">
        <v>189</v>
      </c>
      <c r="B191" s="31" t="s">
        <v>40</v>
      </c>
      <c r="C191" s="31" t="s">
        <v>255</v>
      </c>
      <c r="D191" s="36">
        <v>3091117.6902000001</v>
      </c>
    </row>
    <row r="192" spans="1:4" ht="15.6" x14ac:dyDescent="0.3">
      <c r="A192" s="31">
        <v>190</v>
      </c>
      <c r="B192" s="31" t="s">
        <v>40</v>
      </c>
      <c r="C192" s="31" t="s">
        <v>256</v>
      </c>
      <c r="D192" s="36">
        <v>4442495.0554999998</v>
      </c>
    </row>
    <row r="193" spans="1:4" ht="15.6" x14ac:dyDescent="0.3">
      <c r="A193" s="31">
        <v>191</v>
      </c>
      <c r="B193" s="31" t="s">
        <v>40</v>
      </c>
      <c r="C193" s="31" t="s">
        <v>257</v>
      </c>
      <c r="D193" s="36">
        <v>4041980.1885000002</v>
      </c>
    </row>
    <row r="194" spans="1:4" ht="15.6" x14ac:dyDescent="0.3">
      <c r="A194" s="31">
        <v>192</v>
      </c>
      <c r="B194" s="31" t="s">
        <v>40</v>
      </c>
      <c r="C194" s="31" t="s">
        <v>258</v>
      </c>
      <c r="D194" s="36">
        <v>4140364.9207000001</v>
      </c>
    </row>
    <row r="195" spans="1:4" ht="15.6" x14ac:dyDescent="0.3">
      <c r="A195" s="31">
        <v>193</v>
      </c>
      <c r="B195" s="31" t="s">
        <v>40</v>
      </c>
      <c r="C195" s="31" t="s">
        <v>259</v>
      </c>
      <c r="D195" s="36">
        <v>4389550.8108000001</v>
      </c>
    </row>
    <row r="196" spans="1:4" ht="15.6" x14ac:dyDescent="0.3">
      <c r="A196" s="31">
        <v>194</v>
      </c>
      <c r="B196" s="31" t="s">
        <v>40</v>
      </c>
      <c r="C196" s="31" t="s">
        <v>260</v>
      </c>
      <c r="D196" s="36">
        <v>4128436.7557999999</v>
      </c>
    </row>
    <row r="197" spans="1:4" ht="15.6" x14ac:dyDescent="0.3">
      <c r="A197" s="31">
        <v>195</v>
      </c>
      <c r="B197" s="31" t="s">
        <v>40</v>
      </c>
      <c r="C197" s="31" t="s">
        <v>261</v>
      </c>
      <c r="D197" s="36">
        <v>3884554.7477000002</v>
      </c>
    </row>
    <row r="198" spans="1:4" ht="15.6" x14ac:dyDescent="0.3">
      <c r="A198" s="31">
        <v>196</v>
      </c>
      <c r="B198" s="31" t="s">
        <v>40</v>
      </c>
      <c r="C198" s="31" t="s">
        <v>262</v>
      </c>
      <c r="D198" s="36">
        <v>4343799.2232999997</v>
      </c>
    </row>
    <row r="199" spans="1:4" ht="15.6" x14ac:dyDescent="0.3">
      <c r="A199" s="31">
        <v>197</v>
      </c>
      <c r="B199" s="31" t="s">
        <v>40</v>
      </c>
      <c r="C199" s="31" t="s">
        <v>263</v>
      </c>
      <c r="D199" s="36">
        <v>3650130.1543000001</v>
      </c>
    </row>
    <row r="200" spans="1:4" ht="15.6" x14ac:dyDescent="0.3">
      <c r="A200" s="31">
        <v>198</v>
      </c>
      <c r="B200" s="31" t="s">
        <v>40</v>
      </c>
      <c r="C200" s="31" t="s">
        <v>264</v>
      </c>
      <c r="D200" s="36">
        <v>3764557.2259999998</v>
      </c>
    </row>
    <row r="201" spans="1:4" ht="15.6" x14ac:dyDescent="0.3">
      <c r="A201" s="31">
        <v>199</v>
      </c>
      <c r="B201" s="31" t="s">
        <v>40</v>
      </c>
      <c r="C201" s="31" t="s">
        <v>265</v>
      </c>
      <c r="D201" s="36">
        <v>3448253.1760999998</v>
      </c>
    </row>
    <row r="202" spans="1:4" ht="15.6" x14ac:dyDescent="0.3">
      <c r="A202" s="31">
        <v>200</v>
      </c>
      <c r="B202" s="31" t="s">
        <v>40</v>
      </c>
      <c r="C202" s="31" t="s">
        <v>266</v>
      </c>
      <c r="D202" s="36">
        <v>3377098.6444999999</v>
      </c>
    </row>
    <row r="203" spans="1:4" ht="15.6" x14ac:dyDescent="0.3">
      <c r="A203" s="31">
        <v>201</v>
      </c>
      <c r="B203" s="31" t="s">
        <v>40</v>
      </c>
      <c r="C203" s="31" t="s">
        <v>267</v>
      </c>
      <c r="D203" s="36">
        <v>3664541.5471000001</v>
      </c>
    </row>
    <row r="204" spans="1:4" ht="15.6" x14ac:dyDescent="0.3">
      <c r="A204" s="31">
        <v>202</v>
      </c>
      <c r="B204" s="31" t="s">
        <v>40</v>
      </c>
      <c r="C204" s="31" t="s">
        <v>268</v>
      </c>
      <c r="D204" s="36">
        <v>3026334.4914000002</v>
      </c>
    </row>
    <row r="205" spans="1:4" ht="15.6" x14ac:dyDescent="0.3">
      <c r="A205" s="31">
        <v>203</v>
      </c>
      <c r="B205" s="31" t="s">
        <v>40</v>
      </c>
      <c r="C205" s="31" t="s">
        <v>269</v>
      </c>
      <c r="D205" s="36">
        <v>3811902.2508999999</v>
      </c>
    </row>
    <row r="206" spans="1:4" ht="15.6" x14ac:dyDescent="0.3">
      <c r="A206" s="31">
        <v>204</v>
      </c>
      <c r="B206" s="31" t="s">
        <v>40</v>
      </c>
      <c r="C206" s="31" t="s">
        <v>270</v>
      </c>
      <c r="D206" s="36">
        <v>4007820.4326999998</v>
      </c>
    </row>
    <row r="207" spans="1:4" ht="15.6" x14ac:dyDescent="0.3">
      <c r="A207" s="31">
        <v>205</v>
      </c>
      <c r="B207" s="31" t="s">
        <v>40</v>
      </c>
      <c r="C207" s="31" t="s">
        <v>271</v>
      </c>
      <c r="D207" s="36">
        <v>5234096.8318999996</v>
      </c>
    </row>
    <row r="208" spans="1:4" ht="15.6" x14ac:dyDescent="0.3">
      <c r="A208" s="31">
        <v>206</v>
      </c>
      <c r="B208" s="31" t="s">
        <v>40</v>
      </c>
      <c r="C208" s="31" t="s">
        <v>272</v>
      </c>
      <c r="D208" s="36">
        <v>4149149.4378</v>
      </c>
    </row>
    <row r="209" spans="1:4" ht="15.6" x14ac:dyDescent="0.3">
      <c r="A209" s="31">
        <v>207</v>
      </c>
      <c r="B209" s="31" t="s">
        <v>40</v>
      </c>
      <c r="C209" s="31" t="s">
        <v>273</v>
      </c>
      <c r="D209" s="36">
        <v>3290643.9665000001</v>
      </c>
    </row>
    <row r="210" spans="1:4" ht="15.6" x14ac:dyDescent="0.3">
      <c r="A210" s="31">
        <v>208</v>
      </c>
      <c r="B210" s="31" t="s">
        <v>40</v>
      </c>
      <c r="C210" s="31" t="s">
        <v>274</v>
      </c>
      <c r="D210" s="36">
        <v>3866462.8448999999</v>
      </c>
    </row>
    <row r="211" spans="1:4" ht="15.6" x14ac:dyDescent="0.3">
      <c r="A211" s="31">
        <v>209</v>
      </c>
      <c r="B211" s="31" t="s">
        <v>40</v>
      </c>
      <c r="C211" s="31" t="s">
        <v>275</v>
      </c>
      <c r="D211" s="36">
        <v>4804901.5599999996</v>
      </c>
    </row>
    <row r="212" spans="1:4" ht="15.6" x14ac:dyDescent="0.3">
      <c r="A212" s="31">
        <v>210</v>
      </c>
      <c r="B212" s="31" t="s">
        <v>40</v>
      </c>
      <c r="C212" s="31" t="s">
        <v>276</v>
      </c>
      <c r="D212" s="36">
        <v>3954152.4139999999</v>
      </c>
    </row>
    <row r="213" spans="1:4" ht="15.6" x14ac:dyDescent="0.3">
      <c r="A213" s="31">
        <v>211</v>
      </c>
      <c r="B213" s="31" t="s">
        <v>40</v>
      </c>
      <c r="C213" s="31" t="s">
        <v>277</v>
      </c>
      <c r="D213" s="36">
        <v>3797340.7467</v>
      </c>
    </row>
    <row r="214" spans="1:4" ht="15.6" x14ac:dyDescent="0.3">
      <c r="A214" s="31">
        <v>212</v>
      </c>
      <c r="B214" s="31" t="s">
        <v>41</v>
      </c>
      <c r="C214" s="31" t="s">
        <v>278</v>
      </c>
      <c r="D214" s="36">
        <v>4312134.7326999996</v>
      </c>
    </row>
    <row r="215" spans="1:4" ht="15.6" x14ac:dyDescent="0.3">
      <c r="A215" s="31">
        <v>213</v>
      </c>
      <c r="B215" s="31" t="s">
        <v>41</v>
      </c>
      <c r="C215" s="31" t="s">
        <v>279</v>
      </c>
      <c r="D215" s="36">
        <v>4049087.7384000001</v>
      </c>
    </row>
    <row r="216" spans="1:4" ht="15.6" x14ac:dyDescent="0.3">
      <c r="A216" s="31">
        <v>214</v>
      </c>
      <c r="B216" s="31" t="s">
        <v>41</v>
      </c>
      <c r="C216" s="31" t="s">
        <v>819</v>
      </c>
      <c r="D216" s="36">
        <v>4083944.7692</v>
      </c>
    </row>
    <row r="217" spans="1:4" ht="15.6" x14ac:dyDescent="0.3">
      <c r="A217" s="31">
        <v>215</v>
      </c>
      <c r="B217" s="31" t="s">
        <v>41</v>
      </c>
      <c r="C217" s="31" t="s">
        <v>41</v>
      </c>
      <c r="D217" s="36">
        <v>3938063.9223000002</v>
      </c>
    </row>
    <row r="218" spans="1:4" ht="15.6" x14ac:dyDescent="0.3">
      <c r="A218" s="31">
        <v>216</v>
      </c>
      <c r="B218" s="31" t="s">
        <v>41</v>
      </c>
      <c r="C218" s="31" t="s">
        <v>280</v>
      </c>
      <c r="D218" s="36">
        <v>3925284.6880999999</v>
      </c>
    </row>
    <row r="219" spans="1:4" ht="15.6" x14ac:dyDescent="0.3">
      <c r="A219" s="31">
        <v>217</v>
      </c>
      <c r="B219" s="31" t="s">
        <v>41</v>
      </c>
      <c r="C219" s="31" t="s">
        <v>281</v>
      </c>
      <c r="D219" s="36">
        <v>4079909.4076</v>
      </c>
    </row>
    <row r="220" spans="1:4" ht="15.6" x14ac:dyDescent="0.3">
      <c r="A220" s="31">
        <v>218</v>
      </c>
      <c r="B220" s="31" t="s">
        <v>41</v>
      </c>
      <c r="C220" s="31" t="s">
        <v>282</v>
      </c>
      <c r="D220" s="36">
        <v>4767063.3361</v>
      </c>
    </row>
    <row r="221" spans="1:4" ht="15.6" x14ac:dyDescent="0.3">
      <c r="A221" s="31">
        <v>219</v>
      </c>
      <c r="B221" s="31" t="s">
        <v>41</v>
      </c>
      <c r="C221" s="31" t="s">
        <v>283</v>
      </c>
      <c r="D221" s="36">
        <v>4222537.6958999997</v>
      </c>
    </row>
    <row r="222" spans="1:4" ht="15.6" x14ac:dyDescent="0.3">
      <c r="A222" s="31">
        <v>220</v>
      </c>
      <c r="B222" s="31" t="s">
        <v>41</v>
      </c>
      <c r="C222" s="31" t="s">
        <v>284</v>
      </c>
      <c r="D222" s="36">
        <v>3820384.9690999999</v>
      </c>
    </row>
    <row r="223" spans="1:4" ht="15.6" x14ac:dyDescent="0.3">
      <c r="A223" s="31">
        <v>221</v>
      </c>
      <c r="B223" s="31" t="s">
        <v>41</v>
      </c>
      <c r="C223" s="31" t="s">
        <v>285</v>
      </c>
      <c r="D223" s="36">
        <v>5306498.1953999996</v>
      </c>
    </row>
    <row r="224" spans="1:4" ht="15.6" x14ac:dyDescent="0.3">
      <c r="A224" s="31">
        <v>222</v>
      </c>
      <c r="B224" s="31" t="s">
        <v>41</v>
      </c>
      <c r="C224" s="31" t="s">
        <v>286</v>
      </c>
      <c r="D224" s="36">
        <v>4116702.0603999998</v>
      </c>
    </row>
    <row r="225" spans="1:4" ht="15.6" x14ac:dyDescent="0.3">
      <c r="A225" s="31">
        <v>223</v>
      </c>
      <c r="B225" s="31" t="s">
        <v>41</v>
      </c>
      <c r="C225" s="31" t="s">
        <v>287</v>
      </c>
      <c r="D225" s="36">
        <v>4542464.4981000004</v>
      </c>
    </row>
    <row r="226" spans="1:4" ht="15.6" x14ac:dyDescent="0.3">
      <c r="A226" s="31">
        <v>224</v>
      </c>
      <c r="B226" s="31" t="s">
        <v>41</v>
      </c>
      <c r="C226" s="31" t="s">
        <v>288</v>
      </c>
      <c r="D226" s="36">
        <v>4975125.7235000003</v>
      </c>
    </row>
    <row r="227" spans="1:4" ht="15.6" x14ac:dyDescent="0.3">
      <c r="A227" s="31">
        <v>225</v>
      </c>
      <c r="B227" s="31" t="s">
        <v>42</v>
      </c>
      <c r="C227" s="31" t="s">
        <v>289</v>
      </c>
      <c r="D227" s="36">
        <v>5165237.8444999997</v>
      </c>
    </row>
    <row r="228" spans="1:4" ht="15.6" x14ac:dyDescent="0.3">
      <c r="A228" s="31">
        <v>226</v>
      </c>
      <c r="B228" s="31" t="s">
        <v>42</v>
      </c>
      <c r="C228" s="31" t="s">
        <v>290</v>
      </c>
      <c r="D228" s="36">
        <v>4905852.0045999996</v>
      </c>
    </row>
    <row r="229" spans="1:4" ht="15.6" x14ac:dyDescent="0.3">
      <c r="A229" s="31">
        <v>227</v>
      </c>
      <c r="B229" s="31" t="s">
        <v>42</v>
      </c>
      <c r="C229" s="31" t="s">
        <v>291</v>
      </c>
      <c r="D229" s="36">
        <v>3246292.1268000002</v>
      </c>
    </row>
    <row r="230" spans="1:4" ht="15.6" x14ac:dyDescent="0.3">
      <c r="A230" s="31">
        <v>228</v>
      </c>
      <c r="B230" s="31" t="s">
        <v>42</v>
      </c>
      <c r="C230" s="31" t="s">
        <v>292</v>
      </c>
      <c r="D230" s="36">
        <v>3342153.3914000001</v>
      </c>
    </row>
    <row r="231" spans="1:4" ht="15.6" x14ac:dyDescent="0.3">
      <c r="A231" s="31">
        <v>229</v>
      </c>
      <c r="B231" s="31" t="s">
        <v>42</v>
      </c>
      <c r="C231" s="31" t="s">
        <v>293</v>
      </c>
      <c r="D231" s="36">
        <v>4001710.3303</v>
      </c>
    </row>
    <row r="232" spans="1:4" ht="15.6" x14ac:dyDescent="0.3">
      <c r="A232" s="31">
        <v>230</v>
      </c>
      <c r="B232" s="31" t="s">
        <v>42</v>
      </c>
      <c r="C232" s="31" t="s">
        <v>294</v>
      </c>
      <c r="D232" s="36">
        <v>3401309.1105999998</v>
      </c>
    </row>
    <row r="233" spans="1:4" ht="15.6" x14ac:dyDescent="0.3">
      <c r="A233" s="31">
        <v>231</v>
      </c>
      <c r="B233" s="31" t="s">
        <v>42</v>
      </c>
      <c r="C233" s="31" t="s">
        <v>295</v>
      </c>
      <c r="D233" s="36">
        <v>3404437.5765999998</v>
      </c>
    </row>
    <row r="234" spans="1:4" ht="15.6" x14ac:dyDescent="0.3">
      <c r="A234" s="31">
        <v>232</v>
      </c>
      <c r="B234" s="31" t="s">
        <v>42</v>
      </c>
      <c r="C234" s="31" t="s">
        <v>296</v>
      </c>
      <c r="D234" s="36">
        <v>3949431.4098</v>
      </c>
    </row>
    <row r="235" spans="1:4" ht="15.6" x14ac:dyDescent="0.3">
      <c r="A235" s="31">
        <v>233</v>
      </c>
      <c r="B235" s="31" t="s">
        <v>42</v>
      </c>
      <c r="C235" s="31" t="s">
        <v>297</v>
      </c>
      <c r="D235" s="36">
        <v>4346834.0247</v>
      </c>
    </row>
    <row r="236" spans="1:4" ht="15.6" x14ac:dyDescent="0.3">
      <c r="A236" s="31">
        <v>234</v>
      </c>
      <c r="B236" s="31" t="s">
        <v>42</v>
      </c>
      <c r="C236" s="31" t="s">
        <v>298</v>
      </c>
      <c r="D236" s="36">
        <v>3162959.6266000001</v>
      </c>
    </row>
    <row r="237" spans="1:4" ht="15.6" x14ac:dyDescent="0.3">
      <c r="A237" s="31">
        <v>235</v>
      </c>
      <c r="B237" s="31" t="s">
        <v>42</v>
      </c>
      <c r="C237" s="31" t="s">
        <v>299</v>
      </c>
      <c r="D237" s="36">
        <v>5427285.9757000003</v>
      </c>
    </row>
    <row r="238" spans="1:4" ht="15.6" x14ac:dyDescent="0.3">
      <c r="A238" s="31">
        <v>236</v>
      </c>
      <c r="B238" s="31" t="s">
        <v>42</v>
      </c>
      <c r="C238" s="31" t="s">
        <v>300</v>
      </c>
      <c r="D238" s="36">
        <v>5585540.7139999997</v>
      </c>
    </row>
    <row r="239" spans="1:4" ht="15.6" x14ac:dyDescent="0.3">
      <c r="A239" s="31">
        <v>237</v>
      </c>
      <c r="B239" s="31" t="s">
        <v>42</v>
      </c>
      <c r="C239" s="31" t="s">
        <v>301</v>
      </c>
      <c r="D239" s="36">
        <v>4377987.4159000004</v>
      </c>
    </row>
    <row r="240" spans="1:4" ht="15.6" x14ac:dyDescent="0.3">
      <c r="A240" s="31">
        <v>238</v>
      </c>
      <c r="B240" s="31" t="s">
        <v>42</v>
      </c>
      <c r="C240" s="31" t="s">
        <v>302</v>
      </c>
      <c r="D240" s="36">
        <v>4175178.0747000002</v>
      </c>
    </row>
    <row r="241" spans="1:4" ht="15.6" x14ac:dyDescent="0.3">
      <c r="A241" s="31">
        <v>239</v>
      </c>
      <c r="B241" s="31" t="s">
        <v>42</v>
      </c>
      <c r="C241" s="31" t="s">
        <v>303</v>
      </c>
      <c r="D241" s="36">
        <v>4556863.3342000004</v>
      </c>
    </row>
    <row r="242" spans="1:4" ht="15.6" x14ac:dyDescent="0.3">
      <c r="A242" s="31">
        <v>240</v>
      </c>
      <c r="B242" s="31" t="s">
        <v>42</v>
      </c>
      <c r="C242" s="31" t="s">
        <v>304</v>
      </c>
      <c r="D242" s="36">
        <v>3997315.7584000002</v>
      </c>
    </row>
    <row r="243" spans="1:4" ht="15.6" x14ac:dyDescent="0.3">
      <c r="A243" s="31">
        <v>241</v>
      </c>
      <c r="B243" s="31" t="s">
        <v>42</v>
      </c>
      <c r="C243" s="31" t="s">
        <v>305</v>
      </c>
      <c r="D243" s="36">
        <v>3278341.7059999998</v>
      </c>
    </row>
    <row r="244" spans="1:4" ht="15.6" x14ac:dyDescent="0.3">
      <c r="A244" s="31">
        <v>242</v>
      </c>
      <c r="B244" s="31" t="s">
        <v>42</v>
      </c>
      <c r="C244" s="31" t="s">
        <v>306</v>
      </c>
      <c r="D244" s="36">
        <v>4079565.5137</v>
      </c>
    </row>
    <row r="245" spans="1:4" ht="15.6" x14ac:dyDescent="0.3">
      <c r="A245" s="31">
        <v>243</v>
      </c>
      <c r="B245" s="31" t="s">
        <v>43</v>
      </c>
      <c r="C245" s="31" t="s">
        <v>307</v>
      </c>
      <c r="D245" s="36">
        <v>4793576.2841999996</v>
      </c>
    </row>
    <row r="246" spans="1:4" ht="15.6" x14ac:dyDescent="0.3">
      <c r="A246" s="31">
        <v>244</v>
      </c>
      <c r="B246" s="31" t="s">
        <v>43</v>
      </c>
      <c r="C246" s="31" t="s">
        <v>308</v>
      </c>
      <c r="D246" s="36">
        <v>3647587.6335</v>
      </c>
    </row>
    <row r="247" spans="1:4" ht="15.6" x14ac:dyDescent="0.3">
      <c r="A247" s="31">
        <v>245</v>
      </c>
      <c r="B247" s="31" t="s">
        <v>43</v>
      </c>
      <c r="C247" s="31" t="s">
        <v>309</v>
      </c>
      <c r="D247" s="36">
        <v>3477923.5213000001</v>
      </c>
    </row>
    <row r="248" spans="1:4" ht="15.6" x14ac:dyDescent="0.3">
      <c r="A248" s="31">
        <v>246</v>
      </c>
      <c r="B248" s="31" t="s">
        <v>43</v>
      </c>
      <c r="C248" s="31" t="s">
        <v>310</v>
      </c>
      <c r="D248" s="36">
        <v>3591144.8476</v>
      </c>
    </row>
    <row r="249" spans="1:4" ht="15.6" x14ac:dyDescent="0.3">
      <c r="A249" s="31">
        <v>247</v>
      </c>
      <c r="B249" s="31" t="s">
        <v>43</v>
      </c>
      <c r="C249" s="31" t="s">
        <v>311</v>
      </c>
      <c r="D249" s="36">
        <v>3803722.2033000002</v>
      </c>
    </row>
    <row r="250" spans="1:4" ht="15.6" x14ac:dyDescent="0.3">
      <c r="A250" s="31">
        <v>248</v>
      </c>
      <c r="B250" s="31" t="s">
        <v>43</v>
      </c>
      <c r="C250" s="31" t="s">
        <v>312</v>
      </c>
      <c r="D250" s="36">
        <v>3877545.8498999998</v>
      </c>
    </row>
    <row r="251" spans="1:4" ht="15.6" x14ac:dyDescent="0.3">
      <c r="A251" s="31">
        <v>249</v>
      </c>
      <c r="B251" s="31" t="s">
        <v>43</v>
      </c>
      <c r="C251" s="31" t="s">
        <v>313</v>
      </c>
      <c r="D251" s="36">
        <v>3195121.8580999998</v>
      </c>
    </row>
    <row r="252" spans="1:4" ht="15.6" x14ac:dyDescent="0.3">
      <c r="A252" s="31">
        <v>250</v>
      </c>
      <c r="B252" s="31" t="s">
        <v>43</v>
      </c>
      <c r="C252" s="31" t="s">
        <v>314</v>
      </c>
      <c r="D252" s="36">
        <v>3936134.5315</v>
      </c>
    </row>
    <row r="253" spans="1:4" ht="15.6" x14ac:dyDescent="0.3">
      <c r="A253" s="31">
        <v>251</v>
      </c>
      <c r="B253" s="31" t="s">
        <v>43</v>
      </c>
      <c r="C253" s="31" t="s">
        <v>315</v>
      </c>
      <c r="D253" s="36">
        <v>4211507.4951999998</v>
      </c>
    </row>
    <row r="254" spans="1:4" ht="15.6" x14ac:dyDescent="0.3">
      <c r="A254" s="31">
        <v>252</v>
      </c>
      <c r="B254" s="31" t="s">
        <v>43</v>
      </c>
      <c r="C254" s="31" t="s">
        <v>316</v>
      </c>
      <c r="D254" s="36">
        <v>3677570.8966000001</v>
      </c>
    </row>
    <row r="255" spans="1:4" ht="15.6" x14ac:dyDescent="0.3">
      <c r="A255" s="31">
        <v>253</v>
      </c>
      <c r="B255" s="31" t="s">
        <v>43</v>
      </c>
      <c r="C255" s="31" t="s">
        <v>317</v>
      </c>
      <c r="D255" s="36">
        <v>3941123.5819999999</v>
      </c>
    </row>
    <row r="256" spans="1:4" ht="15.6" x14ac:dyDescent="0.3">
      <c r="A256" s="31">
        <v>254</v>
      </c>
      <c r="B256" s="31" t="s">
        <v>43</v>
      </c>
      <c r="C256" s="31" t="s">
        <v>318</v>
      </c>
      <c r="D256" s="36">
        <v>2765724.0148</v>
      </c>
    </row>
    <row r="257" spans="1:4" ht="15.6" x14ac:dyDescent="0.3">
      <c r="A257" s="31">
        <v>255</v>
      </c>
      <c r="B257" s="31" t="s">
        <v>43</v>
      </c>
      <c r="C257" s="31" t="s">
        <v>319</v>
      </c>
      <c r="D257" s="36">
        <v>3505368.5592999998</v>
      </c>
    </row>
    <row r="258" spans="1:4" ht="15.6" x14ac:dyDescent="0.3">
      <c r="A258" s="31">
        <v>256</v>
      </c>
      <c r="B258" s="31" t="s">
        <v>43</v>
      </c>
      <c r="C258" s="31" t="s">
        <v>320</v>
      </c>
      <c r="D258" s="36">
        <v>3420668.8292999999</v>
      </c>
    </row>
    <row r="259" spans="1:4" ht="15.6" x14ac:dyDescent="0.3">
      <c r="A259" s="31">
        <v>257</v>
      </c>
      <c r="B259" s="31" t="s">
        <v>43</v>
      </c>
      <c r="C259" s="31" t="s">
        <v>321</v>
      </c>
      <c r="D259" s="36">
        <v>3668713.4608</v>
      </c>
    </row>
    <row r="260" spans="1:4" ht="15.6" x14ac:dyDescent="0.3">
      <c r="A260" s="31">
        <v>258</v>
      </c>
      <c r="B260" s="31" t="s">
        <v>43</v>
      </c>
      <c r="C260" s="31" t="s">
        <v>322</v>
      </c>
      <c r="D260" s="36">
        <v>3566275.6312000002</v>
      </c>
    </row>
    <row r="261" spans="1:4" ht="15.6" x14ac:dyDescent="0.3">
      <c r="A261" s="31">
        <v>259</v>
      </c>
      <c r="B261" s="31" t="s">
        <v>44</v>
      </c>
      <c r="C261" s="31" t="s">
        <v>323</v>
      </c>
      <c r="D261" s="36">
        <v>4467374.3684999999</v>
      </c>
    </row>
    <row r="262" spans="1:4" ht="15.6" x14ac:dyDescent="0.3">
      <c r="A262" s="31">
        <v>260</v>
      </c>
      <c r="B262" s="31" t="s">
        <v>44</v>
      </c>
      <c r="C262" s="31" t="s">
        <v>324</v>
      </c>
      <c r="D262" s="36">
        <v>3764083.9627</v>
      </c>
    </row>
    <row r="263" spans="1:4" ht="15.6" x14ac:dyDescent="0.3">
      <c r="A263" s="31">
        <v>261</v>
      </c>
      <c r="B263" s="31" t="s">
        <v>44</v>
      </c>
      <c r="C263" s="31" t="s">
        <v>325</v>
      </c>
      <c r="D263" s="36">
        <v>5095086.5958000002</v>
      </c>
    </row>
    <row r="264" spans="1:4" ht="15.6" x14ac:dyDescent="0.3">
      <c r="A264" s="31">
        <v>262</v>
      </c>
      <c r="B264" s="31" t="s">
        <v>44</v>
      </c>
      <c r="C264" s="31" t="s">
        <v>326</v>
      </c>
      <c r="D264" s="36">
        <v>4789568.5640000002</v>
      </c>
    </row>
    <row r="265" spans="1:4" ht="15.6" x14ac:dyDescent="0.3">
      <c r="A265" s="31">
        <v>263</v>
      </c>
      <c r="B265" s="31" t="s">
        <v>44</v>
      </c>
      <c r="C265" s="31" t="s">
        <v>327</v>
      </c>
      <c r="D265" s="36">
        <v>4630961.2218000004</v>
      </c>
    </row>
    <row r="266" spans="1:4" ht="15.6" x14ac:dyDescent="0.3">
      <c r="A266" s="31">
        <v>264</v>
      </c>
      <c r="B266" s="31" t="s">
        <v>44</v>
      </c>
      <c r="C266" s="31" t="s">
        <v>328</v>
      </c>
      <c r="D266" s="36">
        <v>4452522.3227000004</v>
      </c>
    </row>
    <row r="267" spans="1:4" ht="15.6" x14ac:dyDescent="0.3">
      <c r="A267" s="31">
        <v>265</v>
      </c>
      <c r="B267" s="31" t="s">
        <v>44</v>
      </c>
      <c r="C267" s="31" t="s">
        <v>329</v>
      </c>
      <c r="D267" s="36">
        <v>4495649.0767999999</v>
      </c>
    </row>
    <row r="268" spans="1:4" ht="15.6" x14ac:dyDescent="0.3">
      <c r="A268" s="31">
        <v>266</v>
      </c>
      <c r="B268" s="31" t="s">
        <v>44</v>
      </c>
      <c r="C268" s="31" t="s">
        <v>330</v>
      </c>
      <c r="D268" s="36">
        <v>4865718.6710999999</v>
      </c>
    </row>
    <row r="269" spans="1:4" ht="15.6" x14ac:dyDescent="0.3">
      <c r="A269" s="31">
        <v>267</v>
      </c>
      <c r="B269" s="31" t="s">
        <v>44</v>
      </c>
      <c r="C269" s="31" t="s">
        <v>331</v>
      </c>
      <c r="D269" s="36">
        <v>4427445.6086999997</v>
      </c>
    </row>
    <row r="270" spans="1:4" ht="15.6" x14ac:dyDescent="0.3">
      <c r="A270" s="31">
        <v>268</v>
      </c>
      <c r="B270" s="31" t="s">
        <v>44</v>
      </c>
      <c r="C270" s="31" t="s">
        <v>332</v>
      </c>
      <c r="D270" s="36">
        <v>4140403.2817000002</v>
      </c>
    </row>
    <row r="271" spans="1:4" ht="15.6" x14ac:dyDescent="0.3">
      <c r="A271" s="31">
        <v>269</v>
      </c>
      <c r="B271" s="31" t="s">
        <v>44</v>
      </c>
      <c r="C271" s="31" t="s">
        <v>333</v>
      </c>
      <c r="D271" s="36">
        <v>4334723.9189999998</v>
      </c>
    </row>
    <row r="272" spans="1:4" ht="15.6" x14ac:dyDescent="0.3">
      <c r="A272" s="31">
        <v>270</v>
      </c>
      <c r="B272" s="31" t="s">
        <v>44</v>
      </c>
      <c r="C272" s="31" t="s">
        <v>334</v>
      </c>
      <c r="D272" s="36">
        <v>4208713.0473999996</v>
      </c>
    </row>
    <row r="273" spans="1:4" ht="15.6" x14ac:dyDescent="0.3">
      <c r="A273" s="31">
        <v>271</v>
      </c>
      <c r="B273" s="31" t="s">
        <v>44</v>
      </c>
      <c r="C273" s="31" t="s">
        <v>335</v>
      </c>
      <c r="D273" s="36">
        <v>5450833.9710999997</v>
      </c>
    </row>
    <row r="274" spans="1:4" ht="15.6" x14ac:dyDescent="0.3">
      <c r="A274" s="31">
        <v>272</v>
      </c>
      <c r="B274" s="31" t="s">
        <v>44</v>
      </c>
      <c r="C274" s="31" t="s">
        <v>336</v>
      </c>
      <c r="D274" s="36">
        <v>3740038.8182999999</v>
      </c>
    </row>
    <row r="275" spans="1:4" ht="15.6" x14ac:dyDescent="0.3">
      <c r="A275" s="31">
        <v>273</v>
      </c>
      <c r="B275" s="31" t="s">
        <v>44</v>
      </c>
      <c r="C275" s="31" t="s">
        <v>337</v>
      </c>
      <c r="D275" s="36">
        <v>4139618.1398</v>
      </c>
    </row>
    <row r="276" spans="1:4" ht="15.6" x14ac:dyDescent="0.3">
      <c r="A276" s="31">
        <v>274</v>
      </c>
      <c r="B276" s="31" t="s">
        <v>44</v>
      </c>
      <c r="C276" s="31" t="s">
        <v>338</v>
      </c>
      <c r="D276" s="36">
        <v>4700481.2013999997</v>
      </c>
    </row>
    <row r="277" spans="1:4" ht="15.6" x14ac:dyDescent="0.3">
      <c r="A277" s="31">
        <v>275</v>
      </c>
      <c r="B277" s="31" t="s">
        <v>44</v>
      </c>
      <c r="C277" s="31" t="s">
        <v>339</v>
      </c>
      <c r="D277" s="36">
        <v>3892648.0715000001</v>
      </c>
    </row>
    <row r="278" spans="1:4" ht="15.6" x14ac:dyDescent="0.3">
      <c r="A278" s="31">
        <v>276</v>
      </c>
      <c r="B278" s="31" t="s">
        <v>45</v>
      </c>
      <c r="C278" s="31" t="s">
        <v>340</v>
      </c>
      <c r="D278" s="36">
        <v>6210788.5477999998</v>
      </c>
    </row>
    <row r="279" spans="1:4" ht="15.6" x14ac:dyDescent="0.3">
      <c r="A279" s="31">
        <v>277</v>
      </c>
      <c r="B279" s="31" t="s">
        <v>45</v>
      </c>
      <c r="C279" s="31" t="s">
        <v>341</v>
      </c>
      <c r="D279" s="36">
        <v>4510476.4607999995</v>
      </c>
    </row>
    <row r="280" spans="1:4" ht="15.6" x14ac:dyDescent="0.3">
      <c r="A280" s="31">
        <v>278</v>
      </c>
      <c r="B280" s="31" t="s">
        <v>45</v>
      </c>
      <c r="C280" s="31" t="s">
        <v>820</v>
      </c>
      <c r="D280" s="36">
        <v>4539695.4589999998</v>
      </c>
    </row>
    <row r="281" spans="1:4" ht="15.6" x14ac:dyDescent="0.3">
      <c r="A281" s="31">
        <v>279</v>
      </c>
      <c r="B281" s="31" t="s">
        <v>45</v>
      </c>
      <c r="C281" s="31" t="s">
        <v>342</v>
      </c>
      <c r="D281" s="36">
        <v>4946610.7818999998</v>
      </c>
    </row>
    <row r="282" spans="1:4" ht="15.6" x14ac:dyDescent="0.3">
      <c r="A282" s="31">
        <v>280</v>
      </c>
      <c r="B282" s="31" t="s">
        <v>45</v>
      </c>
      <c r="C282" s="31" t="s">
        <v>343</v>
      </c>
      <c r="D282" s="36">
        <v>4811255.9682</v>
      </c>
    </row>
    <row r="283" spans="1:4" ht="15.6" x14ac:dyDescent="0.3">
      <c r="A283" s="31">
        <v>281</v>
      </c>
      <c r="B283" s="31" t="s">
        <v>45</v>
      </c>
      <c r="C283" s="31" t="s">
        <v>45</v>
      </c>
      <c r="D283" s="36">
        <v>5238846.5801999997</v>
      </c>
    </row>
    <row r="284" spans="1:4" ht="15.6" x14ac:dyDescent="0.3">
      <c r="A284" s="31">
        <v>282</v>
      </c>
      <c r="B284" s="31" t="s">
        <v>45</v>
      </c>
      <c r="C284" s="31" t="s">
        <v>344</v>
      </c>
      <c r="D284" s="36">
        <v>4107739.8262</v>
      </c>
    </row>
    <row r="285" spans="1:4" ht="15.6" x14ac:dyDescent="0.3">
      <c r="A285" s="31">
        <v>283</v>
      </c>
      <c r="B285" s="31" t="s">
        <v>45</v>
      </c>
      <c r="C285" s="31" t="s">
        <v>345</v>
      </c>
      <c r="D285" s="36">
        <v>4406307.6152999997</v>
      </c>
    </row>
    <row r="286" spans="1:4" ht="15.6" x14ac:dyDescent="0.3">
      <c r="A286" s="31">
        <v>284</v>
      </c>
      <c r="B286" s="31" t="s">
        <v>45</v>
      </c>
      <c r="C286" s="31" t="s">
        <v>346</v>
      </c>
      <c r="D286" s="36">
        <v>4017153.6712000002</v>
      </c>
    </row>
    <row r="287" spans="1:4" ht="15.6" x14ac:dyDescent="0.3">
      <c r="A287" s="31">
        <v>285</v>
      </c>
      <c r="B287" s="31" t="s">
        <v>45</v>
      </c>
      <c r="C287" s="31" t="s">
        <v>347</v>
      </c>
      <c r="D287" s="36">
        <v>3809761.7107000002</v>
      </c>
    </row>
    <row r="288" spans="1:4" ht="15.6" x14ac:dyDescent="0.3">
      <c r="A288" s="31">
        <v>286</v>
      </c>
      <c r="B288" s="31" t="s">
        <v>45</v>
      </c>
      <c r="C288" s="31" t="s">
        <v>348</v>
      </c>
      <c r="D288" s="36">
        <v>5199706.8779999996</v>
      </c>
    </row>
    <row r="289" spans="1:4" ht="15.6" x14ac:dyDescent="0.3">
      <c r="A289" s="31">
        <v>287</v>
      </c>
      <c r="B289" s="31" t="s">
        <v>46</v>
      </c>
      <c r="C289" s="31" t="s">
        <v>349</v>
      </c>
      <c r="D289" s="36">
        <v>4064590.9783999999</v>
      </c>
    </row>
    <row r="290" spans="1:4" ht="15.6" x14ac:dyDescent="0.3">
      <c r="A290" s="31">
        <v>288</v>
      </c>
      <c r="B290" s="31" t="s">
        <v>46</v>
      </c>
      <c r="C290" s="31" t="s">
        <v>350</v>
      </c>
      <c r="D290" s="36">
        <v>3824984.9920999999</v>
      </c>
    </row>
    <row r="291" spans="1:4" ht="15.6" x14ac:dyDescent="0.3">
      <c r="A291" s="31">
        <v>289</v>
      </c>
      <c r="B291" s="31" t="s">
        <v>46</v>
      </c>
      <c r="C291" s="31" t="s">
        <v>351</v>
      </c>
      <c r="D291" s="36">
        <v>3513973.8473999999</v>
      </c>
    </row>
    <row r="292" spans="1:4" ht="15.6" x14ac:dyDescent="0.3">
      <c r="A292" s="31">
        <v>290</v>
      </c>
      <c r="B292" s="31" t="s">
        <v>46</v>
      </c>
      <c r="C292" s="31" t="s">
        <v>352</v>
      </c>
      <c r="D292" s="36">
        <v>3737382.2593</v>
      </c>
    </row>
    <row r="293" spans="1:4" ht="15.6" x14ac:dyDescent="0.3">
      <c r="A293" s="31">
        <v>291</v>
      </c>
      <c r="B293" s="31" t="s">
        <v>46</v>
      </c>
      <c r="C293" s="31" t="s">
        <v>353</v>
      </c>
      <c r="D293" s="36">
        <v>4007618.5767999999</v>
      </c>
    </row>
    <row r="294" spans="1:4" ht="15.6" x14ac:dyDescent="0.3">
      <c r="A294" s="31">
        <v>292</v>
      </c>
      <c r="B294" s="31" t="s">
        <v>46</v>
      </c>
      <c r="C294" s="31" t="s">
        <v>354</v>
      </c>
      <c r="D294" s="36">
        <v>4021037.9802999999</v>
      </c>
    </row>
    <row r="295" spans="1:4" ht="15.6" x14ac:dyDescent="0.3">
      <c r="A295" s="31">
        <v>293</v>
      </c>
      <c r="B295" s="31" t="s">
        <v>46</v>
      </c>
      <c r="C295" s="31" t="s">
        <v>355</v>
      </c>
      <c r="D295" s="36">
        <v>3599041.0702999998</v>
      </c>
    </row>
    <row r="296" spans="1:4" ht="15.6" x14ac:dyDescent="0.3">
      <c r="A296" s="31">
        <v>294</v>
      </c>
      <c r="B296" s="31" t="s">
        <v>46</v>
      </c>
      <c r="C296" s="31" t="s">
        <v>356</v>
      </c>
      <c r="D296" s="36">
        <v>3812129.8892000001</v>
      </c>
    </row>
    <row r="297" spans="1:4" ht="15.6" x14ac:dyDescent="0.3">
      <c r="A297" s="31">
        <v>295</v>
      </c>
      <c r="B297" s="31" t="s">
        <v>46</v>
      </c>
      <c r="C297" s="31" t="s">
        <v>357</v>
      </c>
      <c r="D297" s="36">
        <v>4288954.4401000002</v>
      </c>
    </row>
    <row r="298" spans="1:4" ht="15.6" x14ac:dyDescent="0.3">
      <c r="A298" s="31">
        <v>296</v>
      </c>
      <c r="B298" s="31" t="s">
        <v>46</v>
      </c>
      <c r="C298" s="31" t="s">
        <v>358</v>
      </c>
      <c r="D298" s="36">
        <v>3790835.4597999998</v>
      </c>
    </row>
    <row r="299" spans="1:4" ht="15.6" x14ac:dyDescent="0.3">
      <c r="A299" s="31">
        <v>297</v>
      </c>
      <c r="B299" s="31" t="s">
        <v>46</v>
      </c>
      <c r="C299" s="31" t="s">
        <v>359</v>
      </c>
      <c r="D299" s="36">
        <v>4675836.4402000001</v>
      </c>
    </row>
    <row r="300" spans="1:4" ht="15.6" x14ac:dyDescent="0.3">
      <c r="A300" s="31">
        <v>298</v>
      </c>
      <c r="B300" s="31" t="s">
        <v>46</v>
      </c>
      <c r="C300" s="31" t="s">
        <v>360</v>
      </c>
      <c r="D300" s="36">
        <v>3971166.2999</v>
      </c>
    </row>
    <row r="301" spans="1:4" ht="15.6" x14ac:dyDescent="0.3">
      <c r="A301" s="31">
        <v>299</v>
      </c>
      <c r="B301" s="31" t="s">
        <v>46</v>
      </c>
      <c r="C301" s="31" t="s">
        <v>361</v>
      </c>
      <c r="D301" s="36">
        <v>3587448.8160999999</v>
      </c>
    </row>
    <row r="302" spans="1:4" ht="15.6" x14ac:dyDescent="0.3">
      <c r="A302" s="31">
        <v>300</v>
      </c>
      <c r="B302" s="31" t="s">
        <v>46</v>
      </c>
      <c r="C302" s="31" t="s">
        <v>362</v>
      </c>
      <c r="D302" s="36">
        <v>3491172.0301999999</v>
      </c>
    </row>
    <row r="303" spans="1:4" ht="15.6" x14ac:dyDescent="0.3">
      <c r="A303" s="31">
        <v>301</v>
      </c>
      <c r="B303" s="31" t="s">
        <v>46</v>
      </c>
      <c r="C303" s="31" t="s">
        <v>363</v>
      </c>
      <c r="D303" s="36">
        <v>3110080.8722000001</v>
      </c>
    </row>
    <row r="304" spans="1:4" ht="15.6" x14ac:dyDescent="0.3">
      <c r="A304" s="31">
        <v>302</v>
      </c>
      <c r="B304" s="31" t="s">
        <v>46</v>
      </c>
      <c r="C304" s="31" t="s">
        <v>364</v>
      </c>
      <c r="D304" s="36">
        <v>3371287.0463999999</v>
      </c>
    </row>
    <row r="305" spans="1:4" ht="15.6" x14ac:dyDescent="0.3">
      <c r="A305" s="31">
        <v>303</v>
      </c>
      <c r="B305" s="31" t="s">
        <v>46</v>
      </c>
      <c r="C305" s="31" t="s">
        <v>365</v>
      </c>
      <c r="D305" s="36">
        <v>3957770.0635000002</v>
      </c>
    </row>
    <row r="306" spans="1:4" ht="15.6" x14ac:dyDescent="0.3">
      <c r="A306" s="31">
        <v>304</v>
      </c>
      <c r="B306" s="31" t="s">
        <v>46</v>
      </c>
      <c r="C306" s="31" t="s">
        <v>366</v>
      </c>
      <c r="D306" s="36">
        <v>4283820.3803000003</v>
      </c>
    </row>
    <row r="307" spans="1:4" ht="15.6" x14ac:dyDescent="0.3">
      <c r="A307" s="31">
        <v>305</v>
      </c>
      <c r="B307" s="31" t="s">
        <v>46</v>
      </c>
      <c r="C307" s="31" t="s">
        <v>367</v>
      </c>
      <c r="D307" s="36">
        <v>3753253.4945</v>
      </c>
    </row>
    <row r="308" spans="1:4" ht="15.6" x14ac:dyDescent="0.3">
      <c r="A308" s="31">
        <v>306</v>
      </c>
      <c r="B308" s="31" t="s">
        <v>46</v>
      </c>
      <c r="C308" s="31" t="s">
        <v>368</v>
      </c>
      <c r="D308" s="36">
        <v>3334372.5972000002</v>
      </c>
    </row>
    <row r="309" spans="1:4" ht="15.6" x14ac:dyDescent="0.3">
      <c r="A309" s="31">
        <v>307</v>
      </c>
      <c r="B309" s="31" t="s">
        <v>46</v>
      </c>
      <c r="C309" s="31" t="s">
        <v>369</v>
      </c>
      <c r="D309" s="36">
        <v>3667351.6743999999</v>
      </c>
    </row>
    <row r="310" spans="1:4" ht="15.6" x14ac:dyDescent="0.3">
      <c r="A310" s="31">
        <v>308</v>
      </c>
      <c r="B310" s="31" t="s">
        <v>46</v>
      </c>
      <c r="C310" s="31" t="s">
        <v>370</v>
      </c>
      <c r="D310" s="36">
        <v>3567537.7738999999</v>
      </c>
    </row>
    <row r="311" spans="1:4" ht="15.6" x14ac:dyDescent="0.3">
      <c r="A311" s="31">
        <v>309</v>
      </c>
      <c r="B311" s="31" t="s">
        <v>46</v>
      </c>
      <c r="C311" s="31" t="s">
        <v>371</v>
      </c>
      <c r="D311" s="36">
        <v>3450729.656</v>
      </c>
    </row>
    <row r="312" spans="1:4" ht="15.6" x14ac:dyDescent="0.3">
      <c r="A312" s="31">
        <v>310</v>
      </c>
      <c r="B312" s="31" t="s">
        <v>46</v>
      </c>
      <c r="C312" s="31" t="s">
        <v>372</v>
      </c>
      <c r="D312" s="36">
        <v>3569734.3953</v>
      </c>
    </row>
    <row r="313" spans="1:4" ht="15.6" x14ac:dyDescent="0.3">
      <c r="A313" s="31">
        <v>311</v>
      </c>
      <c r="B313" s="31" t="s">
        <v>46</v>
      </c>
      <c r="C313" s="31" t="s">
        <v>373</v>
      </c>
      <c r="D313" s="36">
        <v>3602425.5847999998</v>
      </c>
    </row>
    <row r="314" spans="1:4" ht="15.6" x14ac:dyDescent="0.3">
      <c r="A314" s="31">
        <v>312</v>
      </c>
      <c r="B314" s="31" t="s">
        <v>46</v>
      </c>
      <c r="C314" s="31" t="s">
        <v>374</v>
      </c>
      <c r="D314" s="36">
        <v>3832368.4695000001</v>
      </c>
    </row>
    <row r="315" spans="1:4" ht="15.6" x14ac:dyDescent="0.3">
      <c r="A315" s="31">
        <v>313</v>
      </c>
      <c r="B315" s="31" t="s">
        <v>46</v>
      </c>
      <c r="C315" s="31" t="s">
        <v>375</v>
      </c>
      <c r="D315" s="36">
        <v>3428378.0014</v>
      </c>
    </row>
    <row r="316" spans="1:4" ht="15.6" x14ac:dyDescent="0.3">
      <c r="A316" s="31">
        <v>314</v>
      </c>
      <c r="B316" s="31" t="s">
        <v>47</v>
      </c>
      <c r="C316" s="31" t="s">
        <v>376</v>
      </c>
      <c r="D316" s="36">
        <v>3580180.3287999998</v>
      </c>
    </row>
    <row r="317" spans="1:4" ht="15.6" x14ac:dyDescent="0.3">
      <c r="A317" s="31">
        <v>315</v>
      </c>
      <c r="B317" s="31" t="s">
        <v>47</v>
      </c>
      <c r="C317" s="31" t="s">
        <v>377</v>
      </c>
      <c r="D317" s="36">
        <v>4234319.4945</v>
      </c>
    </row>
    <row r="318" spans="1:4" ht="15.6" x14ac:dyDescent="0.3">
      <c r="A318" s="31">
        <v>316</v>
      </c>
      <c r="B318" s="31" t="s">
        <v>47</v>
      </c>
      <c r="C318" s="31" t="s">
        <v>378</v>
      </c>
      <c r="D318" s="36">
        <v>5254905.9713000003</v>
      </c>
    </row>
    <row r="319" spans="1:4" ht="15.6" x14ac:dyDescent="0.3">
      <c r="A319" s="31">
        <v>317</v>
      </c>
      <c r="B319" s="31" t="s">
        <v>47</v>
      </c>
      <c r="C319" s="31" t="s">
        <v>379</v>
      </c>
      <c r="D319" s="36">
        <v>3974722.0776</v>
      </c>
    </row>
    <row r="320" spans="1:4" ht="15.6" x14ac:dyDescent="0.3">
      <c r="A320" s="31">
        <v>318</v>
      </c>
      <c r="B320" s="31" t="s">
        <v>47</v>
      </c>
      <c r="C320" s="31" t="s">
        <v>380</v>
      </c>
      <c r="D320" s="36">
        <v>3410658.2722</v>
      </c>
    </row>
    <row r="321" spans="1:4" ht="15.6" x14ac:dyDescent="0.3">
      <c r="A321" s="31">
        <v>319</v>
      </c>
      <c r="B321" s="31" t="s">
        <v>47</v>
      </c>
      <c r="C321" s="31" t="s">
        <v>381</v>
      </c>
      <c r="D321" s="36">
        <v>3345765.1929000001</v>
      </c>
    </row>
    <row r="322" spans="1:4" ht="15.6" x14ac:dyDescent="0.3">
      <c r="A322" s="31">
        <v>320</v>
      </c>
      <c r="B322" s="31" t="s">
        <v>47</v>
      </c>
      <c r="C322" s="31" t="s">
        <v>382</v>
      </c>
      <c r="D322" s="36">
        <v>4696535.7916000001</v>
      </c>
    </row>
    <row r="323" spans="1:4" ht="15.6" x14ac:dyDescent="0.3">
      <c r="A323" s="31">
        <v>321</v>
      </c>
      <c r="B323" s="31" t="s">
        <v>47</v>
      </c>
      <c r="C323" s="31" t="s">
        <v>383</v>
      </c>
      <c r="D323" s="36">
        <v>3941656.9142</v>
      </c>
    </row>
    <row r="324" spans="1:4" ht="15.6" x14ac:dyDescent="0.3">
      <c r="A324" s="31">
        <v>322</v>
      </c>
      <c r="B324" s="31" t="s">
        <v>47</v>
      </c>
      <c r="C324" s="31" t="s">
        <v>384</v>
      </c>
      <c r="D324" s="36">
        <v>3452629.8711999999</v>
      </c>
    </row>
    <row r="325" spans="1:4" ht="15.6" x14ac:dyDescent="0.3">
      <c r="A325" s="31">
        <v>323</v>
      </c>
      <c r="B325" s="31" t="s">
        <v>47</v>
      </c>
      <c r="C325" s="31" t="s">
        <v>385</v>
      </c>
      <c r="D325" s="36">
        <v>3647515.5249999999</v>
      </c>
    </row>
    <row r="326" spans="1:4" ht="15.6" x14ac:dyDescent="0.3">
      <c r="A326" s="31">
        <v>324</v>
      </c>
      <c r="B326" s="31" t="s">
        <v>47</v>
      </c>
      <c r="C326" s="31" t="s">
        <v>386</v>
      </c>
      <c r="D326" s="36">
        <v>5073905.7328000003</v>
      </c>
    </row>
    <row r="327" spans="1:4" ht="15.6" x14ac:dyDescent="0.3">
      <c r="A327" s="31">
        <v>325</v>
      </c>
      <c r="B327" s="31" t="s">
        <v>47</v>
      </c>
      <c r="C327" s="31" t="s">
        <v>387</v>
      </c>
      <c r="D327" s="36">
        <v>3751460.9360000002</v>
      </c>
    </row>
    <row r="328" spans="1:4" ht="15.6" x14ac:dyDescent="0.3">
      <c r="A328" s="31">
        <v>326</v>
      </c>
      <c r="B328" s="31" t="s">
        <v>47</v>
      </c>
      <c r="C328" s="31" t="s">
        <v>388</v>
      </c>
      <c r="D328" s="36">
        <v>3166844.5277999998</v>
      </c>
    </row>
    <row r="329" spans="1:4" ht="15.6" x14ac:dyDescent="0.3">
      <c r="A329" s="31">
        <v>327</v>
      </c>
      <c r="B329" s="31" t="s">
        <v>47</v>
      </c>
      <c r="C329" s="31" t="s">
        <v>389</v>
      </c>
      <c r="D329" s="36">
        <v>4352726.7479999997</v>
      </c>
    </row>
    <row r="330" spans="1:4" ht="15.6" x14ac:dyDescent="0.3">
      <c r="A330" s="31">
        <v>328</v>
      </c>
      <c r="B330" s="31" t="s">
        <v>47</v>
      </c>
      <c r="C330" s="31" t="s">
        <v>390</v>
      </c>
      <c r="D330" s="36">
        <v>4895703.2790999999</v>
      </c>
    </row>
    <row r="331" spans="1:4" ht="15.6" x14ac:dyDescent="0.3">
      <c r="A331" s="31">
        <v>329</v>
      </c>
      <c r="B331" s="31" t="s">
        <v>47</v>
      </c>
      <c r="C331" s="31" t="s">
        <v>391</v>
      </c>
      <c r="D331" s="36">
        <v>3588079.0778000001</v>
      </c>
    </row>
    <row r="332" spans="1:4" ht="15.6" x14ac:dyDescent="0.3">
      <c r="A332" s="31">
        <v>330</v>
      </c>
      <c r="B332" s="31" t="s">
        <v>47</v>
      </c>
      <c r="C332" s="31" t="s">
        <v>392</v>
      </c>
      <c r="D332" s="36">
        <v>3796867.8250000002</v>
      </c>
    </row>
    <row r="333" spans="1:4" ht="15.6" x14ac:dyDescent="0.3">
      <c r="A333" s="31">
        <v>331</v>
      </c>
      <c r="B333" s="31" t="s">
        <v>47</v>
      </c>
      <c r="C333" s="31" t="s">
        <v>393</v>
      </c>
      <c r="D333" s="36">
        <v>3960066.7658000002</v>
      </c>
    </row>
    <row r="334" spans="1:4" ht="15.6" x14ac:dyDescent="0.3">
      <c r="A334" s="31">
        <v>332</v>
      </c>
      <c r="B334" s="31" t="s">
        <v>47</v>
      </c>
      <c r="C334" s="31" t="s">
        <v>394</v>
      </c>
      <c r="D334" s="36">
        <v>4091329.4805999999</v>
      </c>
    </row>
    <row r="335" spans="1:4" ht="15.6" x14ac:dyDescent="0.3">
      <c r="A335" s="31">
        <v>333</v>
      </c>
      <c r="B335" s="31" t="s">
        <v>47</v>
      </c>
      <c r="C335" s="31" t="s">
        <v>395</v>
      </c>
      <c r="D335" s="36">
        <v>4126705.9191999999</v>
      </c>
    </row>
    <row r="336" spans="1:4" ht="15.6" x14ac:dyDescent="0.3">
      <c r="A336" s="31">
        <v>334</v>
      </c>
      <c r="B336" s="31" t="s">
        <v>47</v>
      </c>
      <c r="C336" s="31" t="s">
        <v>396</v>
      </c>
      <c r="D336" s="36">
        <v>3865895.9964999999</v>
      </c>
    </row>
    <row r="337" spans="1:4" ht="15.6" x14ac:dyDescent="0.3">
      <c r="A337" s="31">
        <v>335</v>
      </c>
      <c r="B337" s="31" t="s">
        <v>47</v>
      </c>
      <c r="C337" s="31" t="s">
        <v>397</v>
      </c>
      <c r="D337" s="36">
        <v>3546028.3552000001</v>
      </c>
    </row>
    <row r="338" spans="1:4" ht="15.6" x14ac:dyDescent="0.3">
      <c r="A338" s="31">
        <v>336</v>
      </c>
      <c r="B338" s="31" t="s">
        <v>47</v>
      </c>
      <c r="C338" s="31" t="s">
        <v>398</v>
      </c>
      <c r="D338" s="36">
        <v>4351751.5928999996</v>
      </c>
    </row>
    <row r="339" spans="1:4" ht="15.6" x14ac:dyDescent="0.3">
      <c r="A339" s="31">
        <v>337</v>
      </c>
      <c r="B339" s="31" t="s">
        <v>47</v>
      </c>
      <c r="C339" s="31" t="s">
        <v>399</v>
      </c>
      <c r="D339" s="36">
        <v>3218157.1036999999</v>
      </c>
    </row>
    <row r="340" spans="1:4" ht="15.6" x14ac:dyDescent="0.3">
      <c r="A340" s="31">
        <v>338</v>
      </c>
      <c r="B340" s="31" t="s">
        <v>47</v>
      </c>
      <c r="C340" s="31" t="s">
        <v>400</v>
      </c>
      <c r="D340" s="36">
        <v>4039171.4564</v>
      </c>
    </row>
    <row r="341" spans="1:4" ht="15.6" x14ac:dyDescent="0.3">
      <c r="A341" s="31">
        <v>339</v>
      </c>
      <c r="B341" s="31" t="s">
        <v>47</v>
      </c>
      <c r="C341" s="31" t="s">
        <v>401</v>
      </c>
      <c r="D341" s="36">
        <v>3673605.9682</v>
      </c>
    </row>
    <row r="342" spans="1:4" ht="15.6" x14ac:dyDescent="0.3">
      <c r="A342" s="31">
        <v>340</v>
      </c>
      <c r="B342" s="31" t="s">
        <v>47</v>
      </c>
      <c r="C342" s="31" t="s">
        <v>402</v>
      </c>
      <c r="D342" s="36">
        <v>3404053.8379000002</v>
      </c>
    </row>
    <row r="343" spans="1:4" ht="15.6" x14ac:dyDescent="0.3">
      <c r="A343" s="31">
        <v>341</v>
      </c>
      <c r="B343" s="31" t="s">
        <v>48</v>
      </c>
      <c r="C343" s="31" t="s">
        <v>403</v>
      </c>
      <c r="D343" s="36">
        <v>6373370.1787</v>
      </c>
    </row>
    <row r="344" spans="1:4" ht="15.6" x14ac:dyDescent="0.3">
      <c r="A344" s="31">
        <v>342</v>
      </c>
      <c r="B344" s="31" t="s">
        <v>48</v>
      </c>
      <c r="C344" s="31" t="s">
        <v>404</v>
      </c>
      <c r="D344" s="36">
        <v>6480610.6689999998</v>
      </c>
    </row>
    <row r="345" spans="1:4" ht="15.6" x14ac:dyDescent="0.3">
      <c r="A345" s="31">
        <v>343</v>
      </c>
      <c r="B345" s="31" t="s">
        <v>48</v>
      </c>
      <c r="C345" s="31" t="s">
        <v>405</v>
      </c>
      <c r="D345" s="36">
        <v>5363222.8568000002</v>
      </c>
    </row>
    <row r="346" spans="1:4" ht="15.6" x14ac:dyDescent="0.3">
      <c r="A346" s="31">
        <v>344</v>
      </c>
      <c r="B346" s="31" t="s">
        <v>48</v>
      </c>
      <c r="C346" s="31" t="s">
        <v>821</v>
      </c>
      <c r="D346" s="36">
        <v>4129604.8731</v>
      </c>
    </row>
    <row r="347" spans="1:4" ht="15.6" x14ac:dyDescent="0.3">
      <c r="A347" s="31">
        <v>345</v>
      </c>
      <c r="B347" s="31" t="s">
        <v>48</v>
      </c>
      <c r="C347" s="31" t="s">
        <v>406</v>
      </c>
      <c r="D347" s="36">
        <v>6788883.9863</v>
      </c>
    </row>
    <row r="348" spans="1:4" ht="15.6" x14ac:dyDescent="0.3">
      <c r="A348" s="31">
        <v>346</v>
      </c>
      <c r="B348" s="31" t="s">
        <v>48</v>
      </c>
      <c r="C348" s="31" t="s">
        <v>407</v>
      </c>
      <c r="D348" s="36">
        <v>4547939.8795999996</v>
      </c>
    </row>
    <row r="349" spans="1:4" ht="15.6" x14ac:dyDescent="0.3">
      <c r="A349" s="31">
        <v>347</v>
      </c>
      <c r="B349" s="31" t="s">
        <v>48</v>
      </c>
      <c r="C349" s="31" t="s">
        <v>408</v>
      </c>
      <c r="D349" s="36">
        <v>3965794.6298000002</v>
      </c>
    </row>
    <row r="350" spans="1:4" ht="15.6" x14ac:dyDescent="0.3">
      <c r="A350" s="31">
        <v>348</v>
      </c>
      <c r="B350" s="31" t="s">
        <v>48</v>
      </c>
      <c r="C350" s="31" t="s">
        <v>409</v>
      </c>
      <c r="D350" s="36">
        <v>5284161.3221000005</v>
      </c>
    </row>
    <row r="351" spans="1:4" ht="15.6" x14ac:dyDescent="0.3">
      <c r="A351" s="31">
        <v>349</v>
      </c>
      <c r="B351" s="31" t="s">
        <v>48</v>
      </c>
      <c r="C351" s="31" t="s">
        <v>410</v>
      </c>
      <c r="D351" s="36">
        <v>5828979.6087999996</v>
      </c>
    </row>
    <row r="352" spans="1:4" ht="15.6" x14ac:dyDescent="0.3">
      <c r="A352" s="31">
        <v>350</v>
      </c>
      <c r="B352" s="31" t="s">
        <v>48</v>
      </c>
      <c r="C352" s="31" t="s">
        <v>411</v>
      </c>
      <c r="D352" s="36">
        <v>5506642.2406000001</v>
      </c>
    </row>
    <row r="353" spans="1:4" ht="15.6" x14ac:dyDescent="0.3">
      <c r="A353" s="31">
        <v>351</v>
      </c>
      <c r="B353" s="31" t="s">
        <v>48</v>
      </c>
      <c r="C353" s="31" t="s">
        <v>412</v>
      </c>
      <c r="D353" s="36">
        <v>5879201.9845000003</v>
      </c>
    </row>
    <row r="354" spans="1:4" ht="15.6" x14ac:dyDescent="0.3">
      <c r="A354" s="31">
        <v>352</v>
      </c>
      <c r="B354" s="31" t="s">
        <v>48</v>
      </c>
      <c r="C354" s="31" t="s">
        <v>413</v>
      </c>
      <c r="D354" s="36">
        <v>5080653.8767999997</v>
      </c>
    </row>
    <row r="355" spans="1:4" ht="15.6" x14ac:dyDescent="0.3">
      <c r="A355" s="31">
        <v>353</v>
      </c>
      <c r="B355" s="31" t="s">
        <v>48</v>
      </c>
      <c r="C355" s="31" t="s">
        <v>414</v>
      </c>
      <c r="D355" s="36">
        <v>4401714.4031999996</v>
      </c>
    </row>
    <row r="356" spans="1:4" ht="15.6" x14ac:dyDescent="0.3">
      <c r="A356" s="31">
        <v>354</v>
      </c>
      <c r="B356" s="31" t="s">
        <v>48</v>
      </c>
      <c r="C356" s="31" t="s">
        <v>415</v>
      </c>
      <c r="D356" s="36">
        <v>4532321.0571999997</v>
      </c>
    </row>
    <row r="357" spans="1:4" ht="15.6" x14ac:dyDescent="0.3">
      <c r="A357" s="31">
        <v>355</v>
      </c>
      <c r="B357" s="31" t="s">
        <v>48</v>
      </c>
      <c r="C357" s="31" t="s">
        <v>416</v>
      </c>
      <c r="D357" s="36">
        <v>5246605.3103</v>
      </c>
    </row>
    <row r="358" spans="1:4" ht="15.6" x14ac:dyDescent="0.3">
      <c r="A358" s="31">
        <v>356</v>
      </c>
      <c r="B358" s="31" t="s">
        <v>48</v>
      </c>
      <c r="C358" s="31" t="s">
        <v>417</v>
      </c>
      <c r="D358" s="36">
        <v>4069443.1217</v>
      </c>
    </row>
    <row r="359" spans="1:4" ht="15.6" x14ac:dyDescent="0.3">
      <c r="A359" s="31">
        <v>357</v>
      </c>
      <c r="B359" s="31" t="s">
        <v>48</v>
      </c>
      <c r="C359" s="31" t="s">
        <v>418</v>
      </c>
      <c r="D359" s="36">
        <v>5662316.9200999998</v>
      </c>
    </row>
    <row r="360" spans="1:4" ht="15.6" x14ac:dyDescent="0.3">
      <c r="A360" s="31">
        <v>358</v>
      </c>
      <c r="B360" s="31" t="s">
        <v>48</v>
      </c>
      <c r="C360" s="31" t="s">
        <v>419</v>
      </c>
      <c r="D360" s="36">
        <v>3808554.3051999998</v>
      </c>
    </row>
    <row r="361" spans="1:4" ht="15.6" x14ac:dyDescent="0.3">
      <c r="A361" s="31">
        <v>359</v>
      </c>
      <c r="B361" s="31" t="s">
        <v>48</v>
      </c>
      <c r="C361" s="31" t="s">
        <v>420</v>
      </c>
      <c r="D361" s="36">
        <v>5025382.5480000004</v>
      </c>
    </row>
    <row r="362" spans="1:4" ht="15.6" x14ac:dyDescent="0.3">
      <c r="A362" s="31">
        <v>360</v>
      </c>
      <c r="B362" s="31" t="s">
        <v>48</v>
      </c>
      <c r="C362" s="31" t="s">
        <v>421</v>
      </c>
      <c r="D362" s="36">
        <v>4213416.7434999999</v>
      </c>
    </row>
    <row r="363" spans="1:4" ht="15.6" x14ac:dyDescent="0.3">
      <c r="A363" s="31">
        <v>361</v>
      </c>
      <c r="B363" s="31" t="s">
        <v>48</v>
      </c>
      <c r="C363" s="31" t="s">
        <v>422</v>
      </c>
      <c r="D363" s="36">
        <v>5370569.3059</v>
      </c>
    </row>
    <row r="364" spans="1:4" ht="15.6" x14ac:dyDescent="0.3">
      <c r="A364" s="31">
        <v>362</v>
      </c>
      <c r="B364" s="31" t="s">
        <v>48</v>
      </c>
      <c r="C364" s="31" t="s">
        <v>423</v>
      </c>
      <c r="D364" s="36">
        <v>6008584.3161000004</v>
      </c>
    </row>
    <row r="365" spans="1:4" ht="15.6" x14ac:dyDescent="0.3">
      <c r="A365" s="31">
        <v>363</v>
      </c>
      <c r="B365" s="31" t="s">
        <v>48</v>
      </c>
      <c r="C365" s="31" t="s">
        <v>424</v>
      </c>
      <c r="D365" s="36">
        <v>6135283.7134999996</v>
      </c>
    </row>
    <row r="366" spans="1:4" ht="15.6" x14ac:dyDescent="0.3">
      <c r="A366" s="31">
        <v>364</v>
      </c>
      <c r="B366" s="31" t="s">
        <v>49</v>
      </c>
      <c r="C366" s="31" t="s">
        <v>425</v>
      </c>
      <c r="D366" s="36">
        <v>3937135.0046999999</v>
      </c>
    </row>
    <row r="367" spans="1:4" ht="15.6" x14ac:dyDescent="0.3">
      <c r="A367" s="31">
        <v>365</v>
      </c>
      <c r="B367" s="31" t="s">
        <v>49</v>
      </c>
      <c r="C367" s="31" t="s">
        <v>426</v>
      </c>
      <c r="D367" s="36">
        <v>4032660.9432000001</v>
      </c>
    </row>
    <row r="368" spans="1:4" ht="15.6" x14ac:dyDescent="0.3">
      <c r="A368" s="31">
        <v>366</v>
      </c>
      <c r="B368" s="31" t="s">
        <v>49</v>
      </c>
      <c r="C368" s="31" t="s">
        <v>427</v>
      </c>
      <c r="D368" s="36">
        <v>3676992.2834000001</v>
      </c>
    </row>
    <row r="369" spans="1:4" ht="15.6" x14ac:dyDescent="0.3">
      <c r="A369" s="31">
        <v>367</v>
      </c>
      <c r="B369" s="31" t="s">
        <v>49</v>
      </c>
      <c r="C369" s="31" t="s">
        <v>428</v>
      </c>
      <c r="D369" s="36">
        <v>3989028.2859999998</v>
      </c>
    </row>
    <row r="370" spans="1:4" ht="15.6" x14ac:dyDescent="0.3">
      <c r="A370" s="31">
        <v>368</v>
      </c>
      <c r="B370" s="31" t="s">
        <v>49</v>
      </c>
      <c r="C370" s="31" t="s">
        <v>429</v>
      </c>
      <c r="D370" s="36">
        <v>4834833.5981000001</v>
      </c>
    </row>
    <row r="371" spans="1:4" ht="15.6" x14ac:dyDescent="0.3">
      <c r="A371" s="31">
        <v>369</v>
      </c>
      <c r="B371" s="31" t="s">
        <v>49</v>
      </c>
      <c r="C371" s="31" t="s">
        <v>430</v>
      </c>
      <c r="D371" s="36">
        <v>3851935.7110000001</v>
      </c>
    </row>
    <row r="372" spans="1:4" ht="15.6" x14ac:dyDescent="0.3">
      <c r="A372" s="31">
        <v>370</v>
      </c>
      <c r="B372" s="31" t="s">
        <v>49</v>
      </c>
      <c r="C372" s="31" t="s">
        <v>431</v>
      </c>
      <c r="D372" s="36">
        <v>6217443.2107999995</v>
      </c>
    </row>
    <row r="373" spans="1:4" ht="15.6" x14ac:dyDescent="0.3">
      <c r="A373" s="31">
        <v>371</v>
      </c>
      <c r="B373" s="31" t="s">
        <v>49</v>
      </c>
      <c r="C373" s="31" t="s">
        <v>432</v>
      </c>
      <c r="D373" s="36">
        <v>4236042.2122</v>
      </c>
    </row>
    <row r="374" spans="1:4" ht="15.6" x14ac:dyDescent="0.3">
      <c r="A374" s="31">
        <v>372</v>
      </c>
      <c r="B374" s="31" t="s">
        <v>49</v>
      </c>
      <c r="C374" s="31" t="s">
        <v>433</v>
      </c>
      <c r="D374" s="36">
        <v>4553580.9464999996</v>
      </c>
    </row>
    <row r="375" spans="1:4" ht="15.6" x14ac:dyDescent="0.3">
      <c r="A375" s="31">
        <v>373</v>
      </c>
      <c r="B375" s="31" t="s">
        <v>49</v>
      </c>
      <c r="C375" s="31" t="s">
        <v>434</v>
      </c>
      <c r="D375" s="36">
        <v>4585472.9373000003</v>
      </c>
    </row>
    <row r="376" spans="1:4" ht="15.6" x14ac:dyDescent="0.3">
      <c r="A376" s="31">
        <v>374</v>
      </c>
      <c r="B376" s="31" t="s">
        <v>49</v>
      </c>
      <c r="C376" s="31" t="s">
        <v>435</v>
      </c>
      <c r="D376" s="36">
        <v>4250099.6747000003</v>
      </c>
    </row>
    <row r="377" spans="1:4" ht="15.6" x14ac:dyDescent="0.3">
      <c r="A377" s="31">
        <v>375</v>
      </c>
      <c r="B377" s="31" t="s">
        <v>49</v>
      </c>
      <c r="C377" s="31" t="s">
        <v>436</v>
      </c>
      <c r="D377" s="36">
        <v>4163754.2708999999</v>
      </c>
    </row>
    <row r="378" spans="1:4" ht="15.6" x14ac:dyDescent="0.3">
      <c r="A378" s="31">
        <v>376</v>
      </c>
      <c r="B378" s="31" t="s">
        <v>49</v>
      </c>
      <c r="C378" s="31" t="s">
        <v>437</v>
      </c>
      <c r="D378" s="36">
        <v>4350534.5277000004</v>
      </c>
    </row>
    <row r="379" spans="1:4" ht="15.6" x14ac:dyDescent="0.3">
      <c r="A379" s="31">
        <v>377</v>
      </c>
      <c r="B379" s="31" t="s">
        <v>49</v>
      </c>
      <c r="C379" s="31" t="s">
        <v>438</v>
      </c>
      <c r="D379" s="36">
        <v>3880696.3212000001</v>
      </c>
    </row>
    <row r="380" spans="1:4" ht="15.6" x14ac:dyDescent="0.3">
      <c r="A380" s="31">
        <v>378</v>
      </c>
      <c r="B380" s="31" t="s">
        <v>49</v>
      </c>
      <c r="C380" s="31" t="s">
        <v>439</v>
      </c>
      <c r="D380" s="36">
        <v>3860445.9090999998</v>
      </c>
    </row>
    <row r="381" spans="1:4" ht="15.6" x14ac:dyDescent="0.3">
      <c r="A381" s="31">
        <v>379</v>
      </c>
      <c r="B381" s="31" t="s">
        <v>49</v>
      </c>
      <c r="C381" s="31" t="s">
        <v>440</v>
      </c>
      <c r="D381" s="36">
        <v>4172257.4594999999</v>
      </c>
    </row>
    <row r="382" spans="1:4" ht="15.6" x14ac:dyDescent="0.3">
      <c r="A382" s="31">
        <v>380</v>
      </c>
      <c r="B382" s="31" t="s">
        <v>49</v>
      </c>
      <c r="C382" s="31" t="s">
        <v>441</v>
      </c>
      <c r="D382" s="36">
        <v>4764428.7874999996</v>
      </c>
    </row>
    <row r="383" spans="1:4" ht="15.6" x14ac:dyDescent="0.3">
      <c r="A383" s="31">
        <v>381</v>
      </c>
      <c r="B383" s="31" t="s">
        <v>49</v>
      </c>
      <c r="C383" s="31" t="s">
        <v>442</v>
      </c>
      <c r="D383" s="36">
        <v>5728137.7571999999</v>
      </c>
    </row>
    <row r="384" spans="1:4" ht="15.6" x14ac:dyDescent="0.3">
      <c r="A384" s="31">
        <v>382</v>
      </c>
      <c r="B384" s="31" t="s">
        <v>49</v>
      </c>
      <c r="C384" s="31" t="s">
        <v>443</v>
      </c>
      <c r="D384" s="36">
        <v>3938236.2105999999</v>
      </c>
    </row>
    <row r="385" spans="1:4" ht="15.6" x14ac:dyDescent="0.3">
      <c r="A385" s="31">
        <v>383</v>
      </c>
      <c r="B385" s="31" t="s">
        <v>49</v>
      </c>
      <c r="C385" s="31" t="s">
        <v>444</v>
      </c>
      <c r="D385" s="36">
        <v>3794752.8820000002</v>
      </c>
    </row>
    <row r="386" spans="1:4" ht="15.6" x14ac:dyDescent="0.3">
      <c r="A386" s="31">
        <v>384</v>
      </c>
      <c r="B386" s="31" t="s">
        <v>49</v>
      </c>
      <c r="C386" s="31" t="s">
        <v>445</v>
      </c>
      <c r="D386" s="36">
        <v>5528994.1599000003</v>
      </c>
    </row>
    <row r="387" spans="1:4" ht="15.6" x14ac:dyDescent="0.3">
      <c r="A387" s="31">
        <v>385</v>
      </c>
      <c r="B387" s="31" t="s">
        <v>49</v>
      </c>
      <c r="C387" s="31" t="s">
        <v>446</v>
      </c>
      <c r="D387" s="36">
        <v>3679760.4260999998</v>
      </c>
    </row>
    <row r="388" spans="1:4" ht="15.6" x14ac:dyDescent="0.3">
      <c r="A388" s="31">
        <v>386</v>
      </c>
      <c r="B388" s="31" t="s">
        <v>49</v>
      </c>
      <c r="C388" s="31" t="s">
        <v>447</v>
      </c>
      <c r="D388" s="36">
        <v>3713632.0558000002</v>
      </c>
    </row>
    <row r="389" spans="1:4" ht="15.6" x14ac:dyDescent="0.3">
      <c r="A389" s="31">
        <v>387</v>
      </c>
      <c r="B389" s="31" t="s">
        <v>49</v>
      </c>
      <c r="C389" s="31" t="s">
        <v>448</v>
      </c>
      <c r="D389" s="36">
        <v>4791032.1814000001</v>
      </c>
    </row>
    <row r="390" spans="1:4" ht="15.6" x14ac:dyDescent="0.3">
      <c r="A390" s="31">
        <v>388</v>
      </c>
      <c r="B390" s="31" t="s">
        <v>49</v>
      </c>
      <c r="C390" s="31" t="s">
        <v>449</v>
      </c>
      <c r="D390" s="36">
        <v>4895372.5422999999</v>
      </c>
    </row>
    <row r="391" spans="1:4" ht="15.6" x14ac:dyDescent="0.3">
      <c r="A391" s="31">
        <v>389</v>
      </c>
      <c r="B391" s="31" t="s">
        <v>49</v>
      </c>
      <c r="C391" s="31" t="s">
        <v>450</v>
      </c>
      <c r="D391" s="36">
        <v>3753868.7189000002</v>
      </c>
    </row>
    <row r="392" spans="1:4" ht="15.6" x14ac:dyDescent="0.3">
      <c r="A392" s="31">
        <v>390</v>
      </c>
      <c r="B392" s="31" t="s">
        <v>49</v>
      </c>
      <c r="C392" s="31" t="s">
        <v>451</v>
      </c>
      <c r="D392" s="36">
        <v>3676290.1331000002</v>
      </c>
    </row>
    <row r="393" spans="1:4" ht="15.6" x14ac:dyDescent="0.3">
      <c r="A393" s="31">
        <v>391</v>
      </c>
      <c r="B393" s="31" t="s">
        <v>49</v>
      </c>
      <c r="C393" s="31" t="s">
        <v>452</v>
      </c>
      <c r="D393" s="36">
        <v>3679617.9936000002</v>
      </c>
    </row>
    <row r="394" spans="1:4" ht="15.6" x14ac:dyDescent="0.3">
      <c r="A394" s="31">
        <v>392</v>
      </c>
      <c r="B394" s="31" t="s">
        <v>49</v>
      </c>
      <c r="C394" s="31" t="s">
        <v>453</v>
      </c>
      <c r="D394" s="36">
        <v>4360957.9599000001</v>
      </c>
    </row>
    <row r="395" spans="1:4" ht="15.6" x14ac:dyDescent="0.3">
      <c r="A395" s="31">
        <v>393</v>
      </c>
      <c r="B395" s="31" t="s">
        <v>49</v>
      </c>
      <c r="C395" s="31" t="s">
        <v>454</v>
      </c>
      <c r="D395" s="36">
        <v>4395073.6366999997</v>
      </c>
    </row>
    <row r="396" spans="1:4" ht="15.6" x14ac:dyDescent="0.3">
      <c r="A396" s="31">
        <v>394</v>
      </c>
      <c r="B396" s="31" t="s">
        <v>49</v>
      </c>
      <c r="C396" s="31" t="s">
        <v>55</v>
      </c>
      <c r="D396" s="36">
        <v>7598965.8425000003</v>
      </c>
    </row>
    <row r="397" spans="1:4" ht="15.6" x14ac:dyDescent="0.3">
      <c r="A397" s="31">
        <v>395</v>
      </c>
      <c r="B397" s="31" t="s">
        <v>49</v>
      </c>
      <c r="C397" s="31" t="s">
        <v>455</v>
      </c>
      <c r="D397" s="36">
        <v>3806154.2039000001</v>
      </c>
    </row>
    <row r="398" spans="1:4" ht="15.6" x14ac:dyDescent="0.3">
      <c r="A398" s="31">
        <v>396</v>
      </c>
      <c r="B398" s="31" t="s">
        <v>49</v>
      </c>
      <c r="C398" s="31" t="s">
        <v>456</v>
      </c>
      <c r="D398" s="36">
        <v>3766840.6206</v>
      </c>
    </row>
    <row r="399" spans="1:4" ht="15.6" x14ac:dyDescent="0.3">
      <c r="A399" s="31">
        <v>397</v>
      </c>
      <c r="B399" s="31" t="s">
        <v>49</v>
      </c>
      <c r="C399" s="31" t="s">
        <v>457</v>
      </c>
      <c r="D399" s="36">
        <v>4509003.6254000003</v>
      </c>
    </row>
    <row r="400" spans="1:4" ht="15.6" x14ac:dyDescent="0.3">
      <c r="A400" s="31">
        <v>398</v>
      </c>
      <c r="B400" s="31" t="s">
        <v>49</v>
      </c>
      <c r="C400" s="31" t="s">
        <v>458</v>
      </c>
      <c r="D400" s="36">
        <v>3720362.5954</v>
      </c>
    </row>
    <row r="401" spans="1:4" ht="15.6" x14ac:dyDescent="0.3">
      <c r="A401" s="31">
        <v>399</v>
      </c>
      <c r="B401" s="31" t="s">
        <v>49</v>
      </c>
      <c r="C401" s="31" t="s">
        <v>459</v>
      </c>
      <c r="D401" s="36">
        <v>4708798.9639999997</v>
      </c>
    </row>
    <row r="402" spans="1:4" ht="15.6" x14ac:dyDescent="0.3">
      <c r="A402" s="31">
        <v>400</v>
      </c>
      <c r="B402" s="31" t="s">
        <v>49</v>
      </c>
      <c r="C402" s="31" t="s">
        <v>460</v>
      </c>
      <c r="D402" s="36">
        <v>4135080.3679</v>
      </c>
    </row>
    <row r="403" spans="1:4" ht="15.6" x14ac:dyDescent="0.3">
      <c r="A403" s="31">
        <v>401</v>
      </c>
      <c r="B403" s="31" t="s">
        <v>49</v>
      </c>
      <c r="C403" s="31" t="s">
        <v>461</v>
      </c>
      <c r="D403" s="36">
        <v>4299878.3408000004</v>
      </c>
    </row>
    <row r="404" spans="1:4" ht="15.6" x14ac:dyDescent="0.3">
      <c r="A404" s="31">
        <v>402</v>
      </c>
      <c r="B404" s="31" t="s">
        <v>49</v>
      </c>
      <c r="C404" s="31" t="s">
        <v>462</v>
      </c>
      <c r="D404" s="36">
        <v>3385094.3662</v>
      </c>
    </row>
    <row r="405" spans="1:4" ht="15.6" x14ac:dyDescent="0.3">
      <c r="A405" s="31">
        <v>403</v>
      </c>
      <c r="B405" s="31" t="s">
        <v>49</v>
      </c>
      <c r="C405" s="31" t="s">
        <v>463</v>
      </c>
      <c r="D405" s="36">
        <v>3732186.7535000001</v>
      </c>
    </row>
    <row r="406" spans="1:4" ht="15.6" x14ac:dyDescent="0.3">
      <c r="A406" s="31">
        <v>404</v>
      </c>
      <c r="B406" s="31" t="s">
        <v>49</v>
      </c>
      <c r="C406" s="31" t="s">
        <v>464</v>
      </c>
      <c r="D406" s="36">
        <v>4601918.8125</v>
      </c>
    </row>
    <row r="407" spans="1:4" ht="15.6" x14ac:dyDescent="0.3">
      <c r="A407" s="31">
        <v>405</v>
      </c>
      <c r="B407" s="31" t="s">
        <v>49</v>
      </c>
      <c r="C407" s="31" t="s">
        <v>465</v>
      </c>
      <c r="D407" s="36">
        <v>5380433.1843999997</v>
      </c>
    </row>
    <row r="408" spans="1:4" ht="15.6" x14ac:dyDescent="0.3">
      <c r="A408" s="31">
        <v>406</v>
      </c>
      <c r="B408" s="31" t="s">
        <v>49</v>
      </c>
      <c r="C408" s="31" t="s">
        <v>466</v>
      </c>
      <c r="D408" s="36">
        <v>3511281.3043</v>
      </c>
    </row>
    <row r="409" spans="1:4" ht="15.6" x14ac:dyDescent="0.3">
      <c r="A409" s="31">
        <v>407</v>
      </c>
      <c r="B409" s="31" t="s">
        <v>49</v>
      </c>
      <c r="C409" s="31" t="s">
        <v>467</v>
      </c>
      <c r="D409" s="36">
        <v>4128778.0307999998</v>
      </c>
    </row>
    <row r="410" spans="1:4" ht="15.6" x14ac:dyDescent="0.3">
      <c r="A410" s="31">
        <v>408</v>
      </c>
      <c r="B410" s="31" t="s">
        <v>50</v>
      </c>
      <c r="C410" s="31" t="s">
        <v>468</v>
      </c>
      <c r="D410" s="36">
        <v>4195442.6630999995</v>
      </c>
    </row>
    <row r="411" spans="1:4" ht="15.6" x14ac:dyDescent="0.3">
      <c r="A411" s="31">
        <v>409</v>
      </c>
      <c r="B411" s="31" t="s">
        <v>50</v>
      </c>
      <c r="C411" s="31" t="s">
        <v>469</v>
      </c>
      <c r="D411" s="36">
        <v>4323157.6993000004</v>
      </c>
    </row>
    <row r="412" spans="1:4" ht="15.6" x14ac:dyDescent="0.3">
      <c r="A412" s="31">
        <v>410</v>
      </c>
      <c r="B412" s="31" t="s">
        <v>50</v>
      </c>
      <c r="C412" s="31" t="s">
        <v>470</v>
      </c>
      <c r="D412" s="36">
        <v>4703187.1568999998</v>
      </c>
    </row>
    <row r="413" spans="1:4" ht="15.6" x14ac:dyDescent="0.3">
      <c r="A413" s="31">
        <v>411</v>
      </c>
      <c r="B413" s="31" t="s">
        <v>50</v>
      </c>
      <c r="C413" s="31" t="s">
        <v>471</v>
      </c>
      <c r="D413" s="36">
        <v>4409705.7056999998</v>
      </c>
    </row>
    <row r="414" spans="1:4" ht="15.6" x14ac:dyDescent="0.3">
      <c r="A414" s="31">
        <v>412</v>
      </c>
      <c r="B414" s="31" t="s">
        <v>50</v>
      </c>
      <c r="C414" s="31" t="s">
        <v>472</v>
      </c>
      <c r="D414" s="36">
        <v>4124037.0181999998</v>
      </c>
    </row>
    <row r="415" spans="1:4" ht="15.6" x14ac:dyDescent="0.3">
      <c r="A415" s="31">
        <v>413</v>
      </c>
      <c r="B415" s="31" t="s">
        <v>50</v>
      </c>
      <c r="C415" s="31" t="s">
        <v>473</v>
      </c>
      <c r="D415" s="36">
        <v>3857561.2223999999</v>
      </c>
    </row>
    <row r="416" spans="1:4" ht="15.6" x14ac:dyDescent="0.3">
      <c r="A416" s="31">
        <v>414</v>
      </c>
      <c r="B416" s="31" t="s">
        <v>50</v>
      </c>
      <c r="C416" s="31" t="s">
        <v>474</v>
      </c>
      <c r="D416" s="36">
        <v>3870185.2165000001</v>
      </c>
    </row>
    <row r="417" spans="1:4" ht="15.6" x14ac:dyDescent="0.3">
      <c r="A417" s="31">
        <v>415</v>
      </c>
      <c r="B417" s="31" t="s">
        <v>50</v>
      </c>
      <c r="C417" s="31" t="s">
        <v>475</v>
      </c>
      <c r="D417" s="36">
        <v>4143806.7625000002</v>
      </c>
    </row>
    <row r="418" spans="1:4" ht="15.6" x14ac:dyDescent="0.3">
      <c r="A418" s="31">
        <v>416</v>
      </c>
      <c r="B418" s="31" t="s">
        <v>50</v>
      </c>
      <c r="C418" s="31" t="s">
        <v>476</v>
      </c>
      <c r="D418" s="36">
        <v>3886693.7269000001</v>
      </c>
    </row>
    <row r="419" spans="1:4" ht="15.6" x14ac:dyDescent="0.3">
      <c r="A419" s="31">
        <v>417</v>
      </c>
      <c r="B419" s="31" t="s">
        <v>50</v>
      </c>
      <c r="C419" s="31" t="s">
        <v>477</v>
      </c>
      <c r="D419" s="36">
        <v>4686161.5555999996</v>
      </c>
    </row>
    <row r="420" spans="1:4" ht="15.6" x14ac:dyDescent="0.3">
      <c r="A420" s="31">
        <v>418</v>
      </c>
      <c r="B420" s="31" t="s">
        <v>50</v>
      </c>
      <c r="C420" s="31" t="s">
        <v>478</v>
      </c>
      <c r="D420" s="36">
        <v>3867569.2965000002</v>
      </c>
    </row>
    <row r="421" spans="1:4" ht="15.6" x14ac:dyDescent="0.3">
      <c r="A421" s="31">
        <v>419</v>
      </c>
      <c r="B421" s="31" t="s">
        <v>50</v>
      </c>
      <c r="C421" s="31" t="s">
        <v>479</v>
      </c>
      <c r="D421" s="36">
        <v>4295600.6738</v>
      </c>
    </row>
    <row r="422" spans="1:4" ht="15.6" x14ac:dyDescent="0.3">
      <c r="A422" s="31">
        <v>420</v>
      </c>
      <c r="B422" s="31" t="s">
        <v>50</v>
      </c>
      <c r="C422" s="31" t="s">
        <v>480</v>
      </c>
      <c r="D422" s="36">
        <v>4681230.9078000002</v>
      </c>
    </row>
    <row r="423" spans="1:4" ht="15.6" x14ac:dyDescent="0.3">
      <c r="A423" s="31">
        <v>421</v>
      </c>
      <c r="B423" s="31" t="s">
        <v>50</v>
      </c>
      <c r="C423" s="31" t="s">
        <v>481</v>
      </c>
      <c r="D423" s="36">
        <v>4670285.2242999999</v>
      </c>
    </row>
    <row r="424" spans="1:4" ht="15.6" x14ac:dyDescent="0.3">
      <c r="A424" s="31">
        <v>422</v>
      </c>
      <c r="B424" s="31" t="s">
        <v>50</v>
      </c>
      <c r="C424" s="31" t="s">
        <v>482</v>
      </c>
      <c r="D424" s="36">
        <v>4078351.7552999998</v>
      </c>
    </row>
    <row r="425" spans="1:4" ht="15.6" x14ac:dyDescent="0.3">
      <c r="A425" s="31">
        <v>423</v>
      </c>
      <c r="B425" s="31" t="s">
        <v>50</v>
      </c>
      <c r="C425" s="31" t="s">
        <v>483</v>
      </c>
      <c r="D425" s="36">
        <v>4594570.3611000003</v>
      </c>
    </row>
    <row r="426" spans="1:4" ht="15.6" x14ac:dyDescent="0.3">
      <c r="A426" s="31">
        <v>424</v>
      </c>
      <c r="B426" s="31" t="s">
        <v>50</v>
      </c>
      <c r="C426" s="31" t="s">
        <v>484</v>
      </c>
      <c r="D426" s="36">
        <v>4742911.4714000002</v>
      </c>
    </row>
    <row r="427" spans="1:4" ht="15.6" x14ac:dyDescent="0.3">
      <c r="A427" s="31">
        <v>425</v>
      </c>
      <c r="B427" s="31" t="s">
        <v>50</v>
      </c>
      <c r="C427" s="31" t="s">
        <v>485</v>
      </c>
      <c r="D427" s="36">
        <v>4540270.2665999997</v>
      </c>
    </row>
    <row r="428" spans="1:4" ht="15.6" x14ac:dyDescent="0.3">
      <c r="A428" s="31">
        <v>426</v>
      </c>
      <c r="B428" s="31" t="s">
        <v>50</v>
      </c>
      <c r="C428" s="31" t="s">
        <v>486</v>
      </c>
      <c r="D428" s="36">
        <v>4978924.2103000004</v>
      </c>
    </row>
    <row r="429" spans="1:4" ht="15.6" x14ac:dyDescent="0.3">
      <c r="A429" s="31">
        <v>427</v>
      </c>
      <c r="B429" s="31" t="s">
        <v>50</v>
      </c>
      <c r="C429" s="31" t="s">
        <v>487</v>
      </c>
      <c r="D429" s="36">
        <v>3964829.3347999998</v>
      </c>
    </row>
    <row r="430" spans="1:4" ht="15.6" x14ac:dyDescent="0.3">
      <c r="A430" s="31">
        <v>428</v>
      </c>
      <c r="B430" s="31" t="s">
        <v>50</v>
      </c>
      <c r="C430" s="31" t="s">
        <v>50</v>
      </c>
      <c r="D430" s="36">
        <v>5460617.8504999997</v>
      </c>
    </row>
    <row r="431" spans="1:4" ht="15.6" x14ac:dyDescent="0.3">
      <c r="A431" s="31">
        <v>429</v>
      </c>
      <c r="B431" s="31" t="s">
        <v>50</v>
      </c>
      <c r="C431" s="31" t="s">
        <v>488</v>
      </c>
      <c r="D431" s="36">
        <v>3842325.4281000001</v>
      </c>
    </row>
    <row r="432" spans="1:4" ht="15.6" x14ac:dyDescent="0.3">
      <c r="A432" s="31">
        <v>430</v>
      </c>
      <c r="B432" s="31" t="s">
        <v>50</v>
      </c>
      <c r="C432" s="31" t="s">
        <v>489</v>
      </c>
      <c r="D432" s="36">
        <v>3629978.9755000002</v>
      </c>
    </row>
    <row r="433" spans="1:4" ht="15.6" x14ac:dyDescent="0.3">
      <c r="A433" s="31">
        <v>431</v>
      </c>
      <c r="B433" s="31" t="s">
        <v>50</v>
      </c>
      <c r="C433" s="31" t="s">
        <v>490</v>
      </c>
      <c r="D433" s="36">
        <v>4415815.0142999999</v>
      </c>
    </row>
    <row r="434" spans="1:4" ht="15.6" x14ac:dyDescent="0.3">
      <c r="A434" s="31">
        <v>432</v>
      </c>
      <c r="B434" s="31" t="s">
        <v>50</v>
      </c>
      <c r="C434" s="31" t="s">
        <v>491</v>
      </c>
      <c r="D434" s="36">
        <v>4394266.2033000002</v>
      </c>
    </row>
    <row r="435" spans="1:4" ht="15.6" x14ac:dyDescent="0.3">
      <c r="A435" s="31">
        <v>433</v>
      </c>
      <c r="B435" s="31" t="s">
        <v>50</v>
      </c>
      <c r="C435" s="31" t="s">
        <v>492</v>
      </c>
      <c r="D435" s="36">
        <v>4168277.2837999999</v>
      </c>
    </row>
    <row r="436" spans="1:4" ht="15.6" x14ac:dyDescent="0.3">
      <c r="A436" s="31">
        <v>434</v>
      </c>
      <c r="B436" s="31" t="s">
        <v>50</v>
      </c>
      <c r="C436" s="31" t="s">
        <v>493</v>
      </c>
      <c r="D436" s="36">
        <v>4255820.5818999996</v>
      </c>
    </row>
    <row r="437" spans="1:4" ht="15.6" x14ac:dyDescent="0.3">
      <c r="A437" s="31">
        <v>435</v>
      </c>
      <c r="B437" s="31" t="s">
        <v>50</v>
      </c>
      <c r="C437" s="31" t="s">
        <v>494</v>
      </c>
      <c r="D437" s="36">
        <v>3584739.7316999999</v>
      </c>
    </row>
    <row r="438" spans="1:4" ht="15.6" x14ac:dyDescent="0.3">
      <c r="A438" s="31">
        <v>436</v>
      </c>
      <c r="B438" s="31" t="s">
        <v>50</v>
      </c>
      <c r="C438" s="31" t="s">
        <v>495</v>
      </c>
      <c r="D438" s="36">
        <v>4289367.8864000002</v>
      </c>
    </row>
    <row r="439" spans="1:4" ht="15.6" x14ac:dyDescent="0.3">
      <c r="A439" s="31">
        <v>437</v>
      </c>
      <c r="B439" s="31" t="s">
        <v>50</v>
      </c>
      <c r="C439" s="31" t="s">
        <v>496</v>
      </c>
      <c r="D439" s="36">
        <v>3869268.0068999999</v>
      </c>
    </row>
    <row r="440" spans="1:4" ht="15.6" x14ac:dyDescent="0.3">
      <c r="A440" s="31">
        <v>438</v>
      </c>
      <c r="B440" s="31" t="s">
        <v>50</v>
      </c>
      <c r="C440" s="31" t="s">
        <v>497</v>
      </c>
      <c r="D440" s="36">
        <v>4008900.8399</v>
      </c>
    </row>
    <row r="441" spans="1:4" ht="15.6" x14ac:dyDescent="0.3">
      <c r="A441" s="31">
        <v>439</v>
      </c>
      <c r="B441" s="31" t="s">
        <v>50</v>
      </c>
      <c r="C441" s="31" t="s">
        <v>498</v>
      </c>
      <c r="D441" s="36">
        <v>4301468.3046000004</v>
      </c>
    </row>
    <row r="442" spans="1:4" ht="15.6" x14ac:dyDescent="0.3">
      <c r="A442" s="31">
        <v>440</v>
      </c>
      <c r="B442" s="31" t="s">
        <v>50</v>
      </c>
      <c r="C442" s="31" t="s">
        <v>499</v>
      </c>
      <c r="D442" s="36">
        <v>4168933.0772000002</v>
      </c>
    </row>
    <row r="443" spans="1:4" ht="15.6" x14ac:dyDescent="0.3">
      <c r="A443" s="31">
        <v>441</v>
      </c>
      <c r="B443" s="31" t="s">
        <v>50</v>
      </c>
      <c r="C443" s="31" t="s">
        <v>500</v>
      </c>
      <c r="D443" s="36">
        <v>4085896.4671999998</v>
      </c>
    </row>
    <row r="444" spans="1:4" ht="15.6" x14ac:dyDescent="0.3">
      <c r="A444" s="31">
        <v>442</v>
      </c>
      <c r="B444" s="31" t="s">
        <v>51</v>
      </c>
      <c r="C444" s="31" t="s">
        <v>501</v>
      </c>
      <c r="D444" s="36">
        <v>3271429.5673000002</v>
      </c>
    </row>
    <row r="445" spans="1:4" ht="15.6" x14ac:dyDescent="0.3">
      <c r="A445" s="31">
        <v>443</v>
      </c>
      <c r="B445" s="31" t="s">
        <v>51</v>
      </c>
      <c r="C445" s="31" t="s">
        <v>502</v>
      </c>
      <c r="D445" s="36">
        <v>5345386.3661000002</v>
      </c>
    </row>
    <row r="446" spans="1:4" ht="15.6" x14ac:dyDescent="0.3">
      <c r="A446" s="31">
        <v>444</v>
      </c>
      <c r="B446" s="31" t="s">
        <v>51</v>
      </c>
      <c r="C446" s="31" t="s">
        <v>503</v>
      </c>
      <c r="D446" s="36">
        <v>4502374.8602</v>
      </c>
    </row>
    <row r="447" spans="1:4" ht="15.6" x14ac:dyDescent="0.3">
      <c r="A447" s="31">
        <v>445</v>
      </c>
      <c r="B447" s="31" t="s">
        <v>51</v>
      </c>
      <c r="C447" s="31" t="s">
        <v>504</v>
      </c>
      <c r="D447" s="36">
        <v>3717468.6762999999</v>
      </c>
    </row>
    <row r="448" spans="1:4" ht="15.6" x14ac:dyDescent="0.3">
      <c r="A448" s="31">
        <v>446</v>
      </c>
      <c r="B448" s="31" t="s">
        <v>51</v>
      </c>
      <c r="C448" s="31" t="s">
        <v>505</v>
      </c>
      <c r="D448" s="36">
        <v>4950943.6131999996</v>
      </c>
    </row>
    <row r="449" spans="1:4" ht="15.6" x14ac:dyDescent="0.3">
      <c r="A449" s="31">
        <v>447</v>
      </c>
      <c r="B449" s="31" t="s">
        <v>51</v>
      </c>
      <c r="C449" s="31" t="s">
        <v>506</v>
      </c>
      <c r="D449" s="36">
        <v>6057180.0158000002</v>
      </c>
    </row>
    <row r="450" spans="1:4" ht="15.6" x14ac:dyDescent="0.3">
      <c r="A450" s="31">
        <v>448</v>
      </c>
      <c r="B450" s="31" t="s">
        <v>51</v>
      </c>
      <c r="C450" s="31" t="s">
        <v>507</v>
      </c>
      <c r="D450" s="36">
        <v>4126589.1236</v>
      </c>
    </row>
    <row r="451" spans="1:4" ht="15.6" x14ac:dyDescent="0.3">
      <c r="A451" s="31">
        <v>449</v>
      </c>
      <c r="B451" s="31" t="s">
        <v>51</v>
      </c>
      <c r="C451" s="31" t="s">
        <v>508</v>
      </c>
      <c r="D451" s="36">
        <v>4383901.6222000001</v>
      </c>
    </row>
    <row r="452" spans="1:4" ht="15.6" x14ac:dyDescent="0.3">
      <c r="A452" s="31">
        <v>450</v>
      </c>
      <c r="B452" s="31" t="s">
        <v>51</v>
      </c>
      <c r="C452" s="31" t="s">
        <v>509</v>
      </c>
      <c r="D452" s="36">
        <v>5446181.9456000002</v>
      </c>
    </row>
    <row r="453" spans="1:4" ht="15.6" x14ac:dyDescent="0.3">
      <c r="A453" s="31">
        <v>451</v>
      </c>
      <c r="B453" s="31" t="s">
        <v>51</v>
      </c>
      <c r="C453" s="31" t="s">
        <v>510</v>
      </c>
      <c r="D453" s="36">
        <v>3792216.5852000001</v>
      </c>
    </row>
    <row r="454" spans="1:4" ht="15.6" x14ac:dyDescent="0.3">
      <c r="A454" s="31">
        <v>452</v>
      </c>
      <c r="B454" s="31" t="s">
        <v>51</v>
      </c>
      <c r="C454" s="31" t="s">
        <v>511</v>
      </c>
      <c r="D454" s="36">
        <v>4005570.4254999999</v>
      </c>
    </row>
    <row r="455" spans="1:4" ht="15.6" x14ac:dyDescent="0.3">
      <c r="A455" s="31">
        <v>453</v>
      </c>
      <c r="B455" s="31" t="s">
        <v>51</v>
      </c>
      <c r="C455" s="31" t="s">
        <v>512</v>
      </c>
      <c r="D455" s="36">
        <v>4419014.8437000001</v>
      </c>
    </row>
    <row r="456" spans="1:4" ht="15.6" x14ac:dyDescent="0.3">
      <c r="A456" s="31">
        <v>454</v>
      </c>
      <c r="B456" s="31" t="s">
        <v>51</v>
      </c>
      <c r="C456" s="31" t="s">
        <v>513</v>
      </c>
      <c r="D456" s="36">
        <v>3677585.6036</v>
      </c>
    </row>
    <row r="457" spans="1:4" ht="15.6" x14ac:dyDescent="0.3">
      <c r="A457" s="31">
        <v>455</v>
      </c>
      <c r="B457" s="31" t="s">
        <v>51</v>
      </c>
      <c r="C457" s="31" t="s">
        <v>514</v>
      </c>
      <c r="D457" s="36">
        <v>4220269.8214999996</v>
      </c>
    </row>
    <row r="458" spans="1:4" ht="15.6" x14ac:dyDescent="0.3">
      <c r="A458" s="31">
        <v>456</v>
      </c>
      <c r="B458" s="31" t="s">
        <v>51</v>
      </c>
      <c r="C458" s="31" t="s">
        <v>515</v>
      </c>
      <c r="D458" s="36">
        <v>4882452.5749000004</v>
      </c>
    </row>
    <row r="459" spans="1:4" ht="15.6" x14ac:dyDescent="0.3">
      <c r="A459" s="31">
        <v>457</v>
      </c>
      <c r="B459" s="31" t="s">
        <v>51</v>
      </c>
      <c r="C459" s="31" t="s">
        <v>516</v>
      </c>
      <c r="D459" s="36">
        <v>3911790.6841000002</v>
      </c>
    </row>
    <row r="460" spans="1:4" ht="15.6" x14ac:dyDescent="0.3">
      <c r="A460" s="31">
        <v>458</v>
      </c>
      <c r="B460" s="31" t="s">
        <v>51</v>
      </c>
      <c r="C460" s="31" t="s">
        <v>517</v>
      </c>
      <c r="D460" s="36">
        <v>3854947.7322999998</v>
      </c>
    </row>
    <row r="461" spans="1:4" ht="15.6" x14ac:dyDescent="0.3">
      <c r="A461" s="31">
        <v>459</v>
      </c>
      <c r="B461" s="31" t="s">
        <v>51</v>
      </c>
      <c r="C461" s="31" t="s">
        <v>518</v>
      </c>
      <c r="D461" s="36">
        <v>4000469.3002999998</v>
      </c>
    </row>
    <row r="462" spans="1:4" ht="15.6" x14ac:dyDescent="0.3">
      <c r="A462" s="31">
        <v>460</v>
      </c>
      <c r="B462" s="31" t="s">
        <v>51</v>
      </c>
      <c r="C462" s="31" t="s">
        <v>519</v>
      </c>
      <c r="D462" s="36">
        <v>4840032.6753000002</v>
      </c>
    </row>
    <row r="463" spans="1:4" ht="15.6" x14ac:dyDescent="0.3">
      <c r="A463" s="31">
        <v>461</v>
      </c>
      <c r="B463" s="31" t="s">
        <v>51</v>
      </c>
      <c r="C463" s="31" t="s">
        <v>520</v>
      </c>
      <c r="D463" s="36">
        <v>3719230.4992999998</v>
      </c>
    </row>
    <row r="464" spans="1:4" ht="15.6" x14ac:dyDescent="0.3">
      <c r="A464" s="31">
        <v>462</v>
      </c>
      <c r="B464" s="31" t="s">
        <v>51</v>
      </c>
      <c r="C464" s="31" t="s">
        <v>521</v>
      </c>
      <c r="D464" s="36">
        <v>4442426.9385000002</v>
      </c>
    </row>
    <row r="465" spans="1:4" ht="15.6" x14ac:dyDescent="0.3">
      <c r="A465" s="31">
        <v>463</v>
      </c>
      <c r="B465" s="31" t="s">
        <v>52</v>
      </c>
      <c r="C465" s="31" t="s">
        <v>522</v>
      </c>
      <c r="D465" s="36">
        <v>4745149.7028999999</v>
      </c>
    </row>
    <row r="466" spans="1:4" ht="15.6" x14ac:dyDescent="0.3">
      <c r="A466" s="31">
        <v>464</v>
      </c>
      <c r="B466" s="31" t="s">
        <v>52</v>
      </c>
      <c r="C466" s="31" t="s">
        <v>523</v>
      </c>
      <c r="D466" s="36">
        <v>4195783.1531999996</v>
      </c>
    </row>
    <row r="467" spans="1:4" ht="15.6" x14ac:dyDescent="0.3">
      <c r="A467" s="31">
        <v>465</v>
      </c>
      <c r="B467" s="31" t="s">
        <v>52</v>
      </c>
      <c r="C467" s="31" t="s">
        <v>524</v>
      </c>
      <c r="D467" s="36">
        <v>5295281.6749999998</v>
      </c>
    </row>
    <row r="468" spans="1:4" ht="15.6" x14ac:dyDescent="0.3">
      <c r="A468" s="31">
        <v>466</v>
      </c>
      <c r="B468" s="31" t="s">
        <v>52</v>
      </c>
      <c r="C468" s="31" t="s">
        <v>525</v>
      </c>
      <c r="D468" s="36">
        <v>4192749.7974999999</v>
      </c>
    </row>
    <row r="469" spans="1:4" ht="15.6" x14ac:dyDescent="0.3">
      <c r="A469" s="31">
        <v>467</v>
      </c>
      <c r="B469" s="31" t="s">
        <v>52</v>
      </c>
      <c r="C469" s="31" t="s">
        <v>526</v>
      </c>
      <c r="D469" s="36">
        <v>5732791.2761000004</v>
      </c>
    </row>
    <row r="470" spans="1:4" ht="15.6" x14ac:dyDescent="0.3">
      <c r="A470" s="31">
        <v>468</v>
      </c>
      <c r="B470" s="31" t="s">
        <v>52</v>
      </c>
      <c r="C470" s="31" t="s">
        <v>527</v>
      </c>
      <c r="D470" s="36">
        <v>4457287.1731000002</v>
      </c>
    </row>
    <row r="471" spans="1:4" ht="15.6" x14ac:dyDescent="0.3">
      <c r="A471" s="31">
        <v>469</v>
      </c>
      <c r="B471" s="31" t="s">
        <v>52</v>
      </c>
      <c r="C471" s="31" t="s">
        <v>528</v>
      </c>
      <c r="D471" s="36">
        <v>3740068.7357999999</v>
      </c>
    </row>
    <row r="472" spans="1:4" ht="15.6" x14ac:dyDescent="0.3">
      <c r="A472" s="31">
        <v>470</v>
      </c>
      <c r="B472" s="31" t="s">
        <v>52</v>
      </c>
      <c r="C472" s="31" t="s">
        <v>529</v>
      </c>
      <c r="D472" s="36">
        <v>4382618.7015000004</v>
      </c>
    </row>
    <row r="473" spans="1:4" ht="15.6" x14ac:dyDescent="0.3">
      <c r="A473" s="31">
        <v>471</v>
      </c>
      <c r="B473" s="31" t="s">
        <v>52</v>
      </c>
      <c r="C473" s="31" t="s">
        <v>530</v>
      </c>
      <c r="D473" s="36">
        <v>4298051.1778999995</v>
      </c>
    </row>
    <row r="474" spans="1:4" ht="15.6" x14ac:dyDescent="0.3">
      <c r="A474" s="31">
        <v>472</v>
      </c>
      <c r="B474" s="31" t="s">
        <v>52</v>
      </c>
      <c r="C474" s="31" t="s">
        <v>531</v>
      </c>
      <c r="D474" s="36">
        <v>4544015.2255999995</v>
      </c>
    </row>
    <row r="475" spans="1:4" ht="15.6" x14ac:dyDescent="0.3">
      <c r="A475" s="31">
        <v>473</v>
      </c>
      <c r="B475" s="31" t="s">
        <v>52</v>
      </c>
      <c r="C475" s="31" t="s">
        <v>52</v>
      </c>
      <c r="D475" s="36">
        <v>4000044.9046</v>
      </c>
    </row>
    <row r="476" spans="1:4" ht="15.6" x14ac:dyDescent="0.3">
      <c r="A476" s="31">
        <v>474</v>
      </c>
      <c r="B476" s="31" t="s">
        <v>52</v>
      </c>
      <c r="C476" s="31" t="s">
        <v>532</v>
      </c>
      <c r="D476" s="36">
        <v>5106886.4504000004</v>
      </c>
    </row>
    <row r="477" spans="1:4" ht="15.6" x14ac:dyDescent="0.3">
      <c r="A477" s="31">
        <v>475</v>
      </c>
      <c r="B477" s="31" t="s">
        <v>52</v>
      </c>
      <c r="C477" s="31" t="s">
        <v>533</v>
      </c>
      <c r="D477" s="36">
        <v>3370849.844</v>
      </c>
    </row>
    <row r="478" spans="1:4" ht="15.6" x14ac:dyDescent="0.3">
      <c r="A478" s="31">
        <v>476</v>
      </c>
      <c r="B478" s="31" t="s">
        <v>52</v>
      </c>
      <c r="C478" s="31" t="s">
        <v>534</v>
      </c>
      <c r="D478" s="36">
        <v>4900709.5376000004</v>
      </c>
    </row>
    <row r="479" spans="1:4" ht="15.6" x14ac:dyDescent="0.3">
      <c r="A479" s="31">
        <v>477</v>
      </c>
      <c r="B479" s="31" t="s">
        <v>52</v>
      </c>
      <c r="C479" s="31" t="s">
        <v>535</v>
      </c>
      <c r="D479" s="36">
        <v>3272499.6156000001</v>
      </c>
    </row>
    <row r="480" spans="1:4" ht="15.6" x14ac:dyDescent="0.3">
      <c r="A480" s="31">
        <v>478</v>
      </c>
      <c r="B480" s="31" t="s">
        <v>52</v>
      </c>
      <c r="C480" s="31" t="s">
        <v>536</v>
      </c>
      <c r="D480" s="36">
        <v>4744378.6322999997</v>
      </c>
    </row>
    <row r="481" spans="1:4" ht="15.6" x14ac:dyDescent="0.3">
      <c r="A481" s="31">
        <v>479</v>
      </c>
      <c r="B481" s="31" t="s">
        <v>52</v>
      </c>
      <c r="C481" s="31" t="s">
        <v>537</v>
      </c>
      <c r="D481" s="36">
        <v>5933614.1379000004</v>
      </c>
    </row>
    <row r="482" spans="1:4" ht="15.6" x14ac:dyDescent="0.3">
      <c r="A482" s="31">
        <v>480</v>
      </c>
      <c r="B482" s="31" t="s">
        <v>52</v>
      </c>
      <c r="C482" s="31" t="s">
        <v>538</v>
      </c>
      <c r="D482" s="36">
        <v>4482112.7286999999</v>
      </c>
    </row>
    <row r="483" spans="1:4" ht="15.6" x14ac:dyDescent="0.3">
      <c r="A483" s="31">
        <v>481</v>
      </c>
      <c r="B483" s="31" t="s">
        <v>52</v>
      </c>
      <c r="C483" s="31" t="s">
        <v>539</v>
      </c>
      <c r="D483" s="36">
        <v>4243870.2577</v>
      </c>
    </row>
    <row r="484" spans="1:4" ht="15.6" x14ac:dyDescent="0.3">
      <c r="A484" s="31">
        <v>482</v>
      </c>
      <c r="B484" s="31" t="s">
        <v>52</v>
      </c>
      <c r="C484" s="31" t="s">
        <v>540</v>
      </c>
      <c r="D484" s="36">
        <v>4550454.9463</v>
      </c>
    </row>
    <row r="485" spans="1:4" ht="15.6" x14ac:dyDescent="0.3">
      <c r="A485" s="31">
        <v>483</v>
      </c>
      <c r="B485" s="31" t="s">
        <v>52</v>
      </c>
      <c r="C485" s="31" t="s">
        <v>541</v>
      </c>
      <c r="D485" s="36">
        <v>4452463.0077999998</v>
      </c>
    </row>
    <row r="486" spans="1:4" ht="15.6" x14ac:dyDescent="0.3">
      <c r="A486" s="31">
        <v>484</v>
      </c>
      <c r="B486" s="31" t="s">
        <v>53</v>
      </c>
      <c r="C486" s="31" t="s">
        <v>542</v>
      </c>
      <c r="D486" s="36">
        <v>3845380.8317</v>
      </c>
    </row>
    <row r="487" spans="1:4" ht="15.6" x14ac:dyDescent="0.3">
      <c r="A487" s="31">
        <v>485</v>
      </c>
      <c r="B487" s="31" t="s">
        <v>53</v>
      </c>
      <c r="C487" s="31" t="s">
        <v>543</v>
      </c>
      <c r="D487" s="36">
        <v>6323505.8553999998</v>
      </c>
    </row>
    <row r="488" spans="1:4" ht="15.6" x14ac:dyDescent="0.3">
      <c r="A488" s="31">
        <v>486</v>
      </c>
      <c r="B488" s="31" t="s">
        <v>53</v>
      </c>
      <c r="C488" s="31" t="s">
        <v>544</v>
      </c>
      <c r="D488" s="36">
        <v>4846570.3063000003</v>
      </c>
    </row>
    <row r="489" spans="1:4" ht="15.6" x14ac:dyDescent="0.3">
      <c r="A489" s="31">
        <v>487</v>
      </c>
      <c r="B489" s="31" t="s">
        <v>53</v>
      </c>
      <c r="C489" s="31" t="s">
        <v>43</v>
      </c>
      <c r="D489" s="36">
        <v>2951453.4981</v>
      </c>
    </row>
    <row r="490" spans="1:4" ht="15.6" x14ac:dyDescent="0.3">
      <c r="A490" s="31">
        <v>488</v>
      </c>
      <c r="B490" s="31" t="s">
        <v>53</v>
      </c>
      <c r="C490" s="31" t="s">
        <v>545</v>
      </c>
      <c r="D490" s="36">
        <v>5121079.8273999998</v>
      </c>
    </row>
    <row r="491" spans="1:4" ht="15.6" x14ac:dyDescent="0.3">
      <c r="A491" s="31">
        <v>489</v>
      </c>
      <c r="B491" s="31" t="s">
        <v>53</v>
      </c>
      <c r="C491" s="31" t="s">
        <v>546</v>
      </c>
      <c r="D491" s="36">
        <v>4401502.9808999998</v>
      </c>
    </row>
    <row r="492" spans="1:4" ht="15.6" x14ac:dyDescent="0.3">
      <c r="A492" s="31">
        <v>490</v>
      </c>
      <c r="B492" s="31" t="s">
        <v>53</v>
      </c>
      <c r="C492" s="31" t="s">
        <v>547</v>
      </c>
      <c r="D492" s="36">
        <v>4448938.9412000002</v>
      </c>
    </row>
    <row r="493" spans="1:4" ht="15.6" x14ac:dyDescent="0.3">
      <c r="A493" s="31">
        <v>491</v>
      </c>
      <c r="B493" s="31" t="s">
        <v>53</v>
      </c>
      <c r="C493" s="31" t="s">
        <v>548</v>
      </c>
      <c r="D493" s="36">
        <v>5246275.0941000003</v>
      </c>
    </row>
    <row r="494" spans="1:4" ht="15.6" x14ac:dyDescent="0.3">
      <c r="A494" s="31">
        <v>492</v>
      </c>
      <c r="B494" s="31" t="s">
        <v>53</v>
      </c>
      <c r="C494" s="31" t="s">
        <v>549</v>
      </c>
      <c r="D494" s="36">
        <v>3792712.9415000002</v>
      </c>
    </row>
    <row r="495" spans="1:4" ht="15.6" x14ac:dyDescent="0.3">
      <c r="A495" s="31">
        <v>493</v>
      </c>
      <c r="B495" s="31" t="s">
        <v>53</v>
      </c>
      <c r="C495" s="31" t="s">
        <v>550</v>
      </c>
      <c r="D495" s="36">
        <v>5043652.3898</v>
      </c>
    </row>
    <row r="496" spans="1:4" ht="15.6" x14ac:dyDescent="0.3">
      <c r="A496" s="31">
        <v>494</v>
      </c>
      <c r="B496" s="31" t="s">
        <v>53</v>
      </c>
      <c r="C496" s="31" t="s">
        <v>551</v>
      </c>
      <c r="D496" s="36">
        <v>3998251.3002999998</v>
      </c>
    </row>
    <row r="497" spans="1:4" ht="15.6" x14ac:dyDescent="0.3">
      <c r="A497" s="31">
        <v>495</v>
      </c>
      <c r="B497" s="31" t="s">
        <v>53</v>
      </c>
      <c r="C497" s="31" t="s">
        <v>552</v>
      </c>
      <c r="D497" s="36">
        <v>3551378.0559</v>
      </c>
    </row>
    <row r="498" spans="1:4" ht="15.6" x14ac:dyDescent="0.3">
      <c r="A498" s="31">
        <v>496</v>
      </c>
      <c r="B498" s="31" t="s">
        <v>53</v>
      </c>
      <c r="C498" s="31" t="s">
        <v>553</v>
      </c>
      <c r="D498" s="36">
        <v>2971497.8018999998</v>
      </c>
    </row>
    <row r="499" spans="1:4" ht="15.6" x14ac:dyDescent="0.3">
      <c r="A499" s="31">
        <v>497</v>
      </c>
      <c r="B499" s="31" t="s">
        <v>53</v>
      </c>
      <c r="C499" s="31" t="s">
        <v>554</v>
      </c>
      <c r="D499" s="36">
        <v>2958897.2214000002</v>
      </c>
    </row>
    <row r="500" spans="1:4" ht="15.6" x14ac:dyDescent="0.3">
      <c r="A500" s="31">
        <v>498</v>
      </c>
      <c r="B500" s="31" t="s">
        <v>53</v>
      </c>
      <c r="C500" s="31" t="s">
        <v>555</v>
      </c>
      <c r="D500" s="36">
        <v>3378568.3949000002</v>
      </c>
    </row>
    <row r="501" spans="1:4" ht="15.6" x14ac:dyDescent="0.3">
      <c r="A501" s="31">
        <v>499</v>
      </c>
      <c r="B501" s="31" t="s">
        <v>53</v>
      </c>
      <c r="C501" s="31" t="s">
        <v>556</v>
      </c>
      <c r="D501" s="36">
        <v>4089236.8768000002</v>
      </c>
    </row>
    <row r="502" spans="1:4" ht="15.6" x14ac:dyDescent="0.3">
      <c r="A502" s="31">
        <v>500</v>
      </c>
      <c r="B502" s="31" t="s">
        <v>54</v>
      </c>
      <c r="C502" s="31" t="s">
        <v>557</v>
      </c>
      <c r="D502" s="36">
        <v>5738476.7077000001</v>
      </c>
    </row>
    <row r="503" spans="1:4" ht="15.6" x14ac:dyDescent="0.3">
      <c r="A503" s="31">
        <v>501</v>
      </c>
      <c r="B503" s="31" t="s">
        <v>54</v>
      </c>
      <c r="C503" s="31" t="s">
        <v>558</v>
      </c>
      <c r="D503" s="36">
        <v>7376053.3592999997</v>
      </c>
    </row>
    <row r="504" spans="1:4" ht="15.6" x14ac:dyDescent="0.3">
      <c r="A504" s="31">
        <v>502</v>
      </c>
      <c r="B504" s="31" t="s">
        <v>54</v>
      </c>
      <c r="C504" s="31" t="s">
        <v>559</v>
      </c>
      <c r="D504" s="36">
        <v>11895292.6237</v>
      </c>
    </row>
    <row r="505" spans="1:4" ht="15.6" x14ac:dyDescent="0.3">
      <c r="A505" s="31">
        <v>503</v>
      </c>
      <c r="B505" s="31" t="s">
        <v>54</v>
      </c>
      <c r="C505" s="31" t="s">
        <v>560</v>
      </c>
      <c r="D505" s="36">
        <v>4649197.8720000004</v>
      </c>
    </row>
    <row r="506" spans="1:4" ht="15.6" x14ac:dyDescent="0.3">
      <c r="A506" s="31">
        <v>504</v>
      </c>
      <c r="B506" s="31" t="s">
        <v>54</v>
      </c>
      <c r="C506" s="31" t="s">
        <v>561</v>
      </c>
      <c r="D506" s="36">
        <v>3908794.8184000002</v>
      </c>
    </row>
    <row r="507" spans="1:4" ht="15.6" x14ac:dyDescent="0.3">
      <c r="A507" s="31">
        <v>505</v>
      </c>
      <c r="B507" s="31" t="s">
        <v>54</v>
      </c>
      <c r="C507" s="31" t="s">
        <v>562</v>
      </c>
      <c r="D507" s="36">
        <v>4369888.3982999995</v>
      </c>
    </row>
    <row r="508" spans="1:4" ht="15.6" x14ac:dyDescent="0.3">
      <c r="A508" s="31">
        <v>506</v>
      </c>
      <c r="B508" s="31" t="s">
        <v>54</v>
      </c>
      <c r="C508" s="31" t="s">
        <v>563</v>
      </c>
      <c r="D508" s="36">
        <v>4012225.1715000002</v>
      </c>
    </row>
    <row r="509" spans="1:4" ht="15.6" x14ac:dyDescent="0.3">
      <c r="A509" s="31">
        <v>507</v>
      </c>
      <c r="B509" s="31" t="s">
        <v>54</v>
      </c>
      <c r="C509" s="31" t="s">
        <v>564</v>
      </c>
      <c r="D509" s="36">
        <v>4840322.83</v>
      </c>
    </row>
    <row r="510" spans="1:4" ht="15.6" x14ac:dyDescent="0.3">
      <c r="A510" s="31">
        <v>508</v>
      </c>
      <c r="B510" s="31" t="s">
        <v>54</v>
      </c>
      <c r="C510" s="31" t="s">
        <v>565</v>
      </c>
      <c r="D510" s="36">
        <v>3232060.5780000002</v>
      </c>
    </row>
    <row r="511" spans="1:4" ht="15.6" x14ac:dyDescent="0.3">
      <c r="A511" s="31">
        <v>509</v>
      </c>
      <c r="B511" s="31" t="s">
        <v>54</v>
      </c>
      <c r="C511" s="31" t="s">
        <v>566</v>
      </c>
      <c r="D511" s="36">
        <v>5510988.6975999996</v>
      </c>
    </row>
    <row r="512" spans="1:4" ht="15.6" x14ac:dyDescent="0.3">
      <c r="A512" s="31">
        <v>510</v>
      </c>
      <c r="B512" s="31" t="s">
        <v>54</v>
      </c>
      <c r="C512" s="31" t="s">
        <v>567</v>
      </c>
      <c r="D512" s="36">
        <v>4763977.1009999998</v>
      </c>
    </row>
    <row r="513" spans="1:4" ht="15.6" x14ac:dyDescent="0.3">
      <c r="A513" s="31">
        <v>511</v>
      </c>
      <c r="B513" s="31" t="s">
        <v>54</v>
      </c>
      <c r="C513" s="31" t="s">
        <v>568</v>
      </c>
      <c r="D513" s="36">
        <v>6550232.2242000001</v>
      </c>
    </row>
    <row r="514" spans="1:4" ht="15.6" x14ac:dyDescent="0.3">
      <c r="A514" s="31">
        <v>512</v>
      </c>
      <c r="B514" s="31" t="s">
        <v>54</v>
      </c>
      <c r="C514" s="31" t="s">
        <v>569</v>
      </c>
      <c r="D514" s="36">
        <v>7086928.0262000002</v>
      </c>
    </row>
    <row r="515" spans="1:4" ht="15.6" x14ac:dyDescent="0.3">
      <c r="A515" s="31">
        <v>513</v>
      </c>
      <c r="B515" s="31" t="s">
        <v>54</v>
      </c>
      <c r="C515" s="31" t="s">
        <v>570</v>
      </c>
      <c r="D515" s="36">
        <v>3815002.9339999999</v>
      </c>
    </row>
    <row r="516" spans="1:4" ht="15.6" x14ac:dyDescent="0.3">
      <c r="A516" s="31">
        <v>514</v>
      </c>
      <c r="B516" s="31" t="s">
        <v>54</v>
      </c>
      <c r="C516" s="31" t="s">
        <v>571</v>
      </c>
      <c r="D516" s="36">
        <v>4603413.7375999996</v>
      </c>
    </row>
    <row r="517" spans="1:4" ht="15.6" x14ac:dyDescent="0.3">
      <c r="A517" s="31">
        <v>515</v>
      </c>
      <c r="B517" s="31" t="s">
        <v>54</v>
      </c>
      <c r="C517" s="31" t="s">
        <v>572</v>
      </c>
      <c r="D517" s="36">
        <v>6891656.2191000003</v>
      </c>
    </row>
    <row r="518" spans="1:4" ht="15.6" x14ac:dyDescent="0.3">
      <c r="A518" s="31">
        <v>516</v>
      </c>
      <c r="B518" s="31" t="s">
        <v>54</v>
      </c>
      <c r="C518" s="31" t="s">
        <v>573</v>
      </c>
      <c r="D518" s="36">
        <v>6687104.9983999999</v>
      </c>
    </row>
    <row r="519" spans="1:4" ht="15.6" x14ac:dyDescent="0.3">
      <c r="A519" s="31">
        <v>517</v>
      </c>
      <c r="B519" s="31" t="s">
        <v>54</v>
      </c>
      <c r="C519" s="31" t="s">
        <v>574</v>
      </c>
      <c r="D519" s="36">
        <v>6828093.4338999996</v>
      </c>
    </row>
    <row r="520" spans="1:4" ht="15.6" x14ac:dyDescent="0.3">
      <c r="A520" s="31">
        <v>518</v>
      </c>
      <c r="B520" s="31" t="s">
        <v>54</v>
      </c>
      <c r="C520" s="31" t="s">
        <v>575</v>
      </c>
      <c r="D520" s="36">
        <v>5280891.8125999998</v>
      </c>
    </row>
    <row r="521" spans="1:4" ht="15.6" x14ac:dyDescent="0.3">
      <c r="A521" s="31">
        <v>519</v>
      </c>
      <c r="B521" s="31" t="s">
        <v>54</v>
      </c>
      <c r="C521" s="31" t="s">
        <v>576</v>
      </c>
      <c r="D521" s="36">
        <v>6040668.2766000004</v>
      </c>
    </row>
    <row r="522" spans="1:4" ht="15.6" x14ac:dyDescent="0.3">
      <c r="A522" s="31">
        <v>520</v>
      </c>
      <c r="B522" s="31" t="s">
        <v>55</v>
      </c>
      <c r="C522" s="31" t="s">
        <v>577</v>
      </c>
      <c r="D522" s="36">
        <v>3952417.0536000002</v>
      </c>
    </row>
    <row r="523" spans="1:4" ht="15.6" x14ac:dyDescent="0.3">
      <c r="A523" s="31">
        <v>521</v>
      </c>
      <c r="B523" s="31" t="s">
        <v>55</v>
      </c>
      <c r="C523" s="31" t="s">
        <v>578</v>
      </c>
      <c r="D523" s="36">
        <v>4455087.6684999997</v>
      </c>
    </row>
    <row r="524" spans="1:4" ht="15.6" x14ac:dyDescent="0.3">
      <c r="A524" s="31">
        <v>522</v>
      </c>
      <c r="B524" s="31" t="s">
        <v>55</v>
      </c>
      <c r="C524" s="31" t="s">
        <v>579</v>
      </c>
      <c r="D524" s="36">
        <v>4561614.2958000004</v>
      </c>
    </row>
    <row r="525" spans="1:4" ht="15.6" x14ac:dyDescent="0.3">
      <c r="A525" s="31">
        <v>523</v>
      </c>
      <c r="B525" s="31" t="s">
        <v>55</v>
      </c>
      <c r="C525" s="31" t="s">
        <v>580</v>
      </c>
      <c r="D525" s="36">
        <v>5382083.2358999997</v>
      </c>
    </row>
    <row r="526" spans="1:4" ht="15.6" x14ac:dyDescent="0.3">
      <c r="A526" s="31">
        <v>524</v>
      </c>
      <c r="B526" s="31" t="s">
        <v>55</v>
      </c>
      <c r="C526" s="31" t="s">
        <v>581</v>
      </c>
      <c r="D526" s="36">
        <v>3843039.0447999998</v>
      </c>
    </row>
    <row r="527" spans="1:4" ht="15.6" x14ac:dyDescent="0.3">
      <c r="A527" s="31">
        <v>525</v>
      </c>
      <c r="B527" s="31" t="s">
        <v>55</v>
      </c>
      <c r="C527" s="31" t="s">
        <v>582</v>
      </c>
      <c r="D527" s="36">
        <v>3613741.4707999998</v>
      </c>
    </row>
    <row r="528" spans="1:4" ht="15.6" x14ac:dyDescent="0.3">
      <c r="A528" s="31">
        <v>526</v>
      </c>
      <c r="B528" s="31" t="s">
        <v>55</v>
      </c>
      <c r="C528" s="31" t="s">
        <v>583</v>
      </c>
      <c r="D528" s="36">
        <v>4129024.2071000002</v>
      </c>
    </row>
    <row r="529" spans="1:4" ht="15.6" x14ac:dyDescent="0.3">
      <c r="A529" s="31">
        <v>527</v>
      </c>
      <c r="B529" s="31" t="s">
        <v>55</v>
      </c>
      <c r="C529" s="31" t="s">
        <v>584</v>
      </c>
      <c r="D529" s="36">
        <v>6460927.1977000004</v>
      </c>
    </row>
    <row r="530" spans="1:4" ht="15.6" x14ac:dyDescent="0.3">
      <c r="A530" s="31">
        <v>528</v>
      </c>
      <c r="B530" s="31" t="s">
        <v>55</v>
      </c>
      <c r="C530" s="31" t="s">
        <v>69</v>
      </c>
      <c r="D530" s="36">
        <v>5987629.0601000004</v>
      </c>
    </row>
    <row r="531" spans="1:4" ht="15.6" x14ac:dyDescent="0.3">
      <c r="A531" s="31">
        <v>529</v>
      </c>
      <c r="B531" s="31" t="s">
        <v>55</v>
      </c>
      <c r="C531" s="31" t="s">
        <v>822</v>
      </c>
      <c r="D531" s="36">
        <v>4580445.0690000001</v>
      </c>
    </row>
    <row r="532" spans="1:4" ht="15.6" x14ac:dyDescent="0.3">
      <c r="A532" s="31">
        <v>530</v>
      </c>
      <c r="B532" s="31" t="s">
        <v>55</v>
      </c>
      <c r="C532" s="31" t="s">
        <v>198</v>
      </c>
      <c r="D532" s="36">
        <v>4384371.0869000005</v>
      </c>
    </row>
    <row r="533" spans="1:4" ht="15.6" x14ac:dyDescent="0.3">
      <c r="A533" s="31">
        <v>531</v>
      </c>
      <c r="B533" s="31" t="s">
        <v>55</v>
      </c>
      <c r="C533" s="31" t="s">
        <v>585</v>
      </c>
      <c r="D533" s="36">
        <v>4658079.5877999999</v>
      </c>
    </row>
    <row r="534" spans="1:4" ht="15.6" x14ac:dyDescent="0.3">
      <c r="A534" s="31">
        <v>532</v>
      </c>
      <c r="B534" s="31" t="s">
        <v>55</v>
      </c>
      <c r="C534" s="31" t="s">
        <v>586</v>
      </c>
      <c r="D534" s="36">
        <v>3739344.2722</v>
      </c>
    </row>
    <row r="535" spans="1:4" ht="15.6" x14ac:dyDescent="0.3">
      <c r="A535" s="31">
        <v>533</v>
      </c>
      <c r="B535" s="31" t="s">
        <v>56</v>
      </c>
      <c r="C535" s="31" t="s">
        <v>587</v>
      </c>
      <c r="D535" s="36">
        <v>4111686.9265999999</v>
      </c>
    </row>
    <row r="536" spans="1:4" ht="15.6" x14ac:dyDescent="0.3">
      <c r="A536" s="31">
        <v>534</v>
      </c>
      <c r="B536" s="31" t="s">
        <v>56</v>
      </c>
      <c r="C536" s="31" t="s">
        <v>588</v>
      </c>
      <c r="D536" s="36">
        <v>3530163.5754999998</v>
      </c>
    </row>
    <row r="537" spans="1:4" ht="15.6" x14ac:dyDescent="0.3">
      <c r="A537" s="31">
        <v>535</v>
      </c>
      <c r="B537" s="31" t="s">
        <v>56</v>
      </c>
      <c r="C537" s="31" t="s">
        <v>589</v>
      </c>
      <c r="D537" s="36">
        <v>4042770.1719</v>
      </c>
    </row>
    <row r="538" spans="1:4" ht="15.6" x14ac:dyDescent="0.3">
      <c r="A538" s="31">
        <v>536</v>
      </c>
      <c r="B538" s="31" t="s">
        <v>56</v>
      </c>
      <c r="C538" s="31" t="s">
        <v>590</v>
      </c>
      <c r="D538" s="36">
        <v>6581035.9692000002</v>
      </c>
    </row>
    <row r="539" spans="1:4" ht="15.6" x14ac:dyDescent="0.3">
      <c r="A539" s="31">
        <v>537</v>
      </c>
      <c r="B539" s="31" t="s">
        <v>56</v>
      </c>
      <c r="C539" s="31" t="s">
        <v>591</v>
      </c>
      <c r="D539" s="36">
        <v>3950304.3676</v>
      </c>
    </row>
    <row r="540" spans="1:4" ht="15.6" x14ac:dyDescent="0.3">
      <c r="A540" s="31">
        <v>538</v>
      </c>
      <c r="B540" s="31" t="s">
        <v>56</v>
      </c>
      <c r="C540" s="31" t="s">
        <v>592</v>
      </c>
      <c r="D540" s="36">
        <v>4160507.7327999999</v>
      </c>
    </row>
    <row r="541" spans="1:4" ht="15.6" x14ac:dyDescent="0.3">
      <c r="A541" s="31">
        <v>539</v>
      </c>
      <c r="B541" s="31" t="s">
        <v>56</v>
      </c>
      <c r="C541" s="31" t="s">
        <v>593</v>
      </c>
      <c r="D541" s="36">
        <v>3940781.6667999998</v>
      </c>
    </row>
    <row r="542" spans="1:4" ht="15.6" x14ac:dyDescent="0.3">
      <c r="A542" s="31">
        <v>540</v>
      </c>
      <c r="B542" s="31" t="s">
        <v>56</v>
      </c>
      <c r="C542" s="31" t="s">
        <v>594</v>
      </c>
      <c r="D542" s="36">
        <v>3521338.0976999998</v>
      </c>
    </row>
    <row r="543" spans="1:4" ht="15.6" x14ac:dyDescent="0.3">
      <c r="A543" s="31">
        <v>541</v>
      </c>
      <c r="B543" s="31" t="s">
        <v>56</v>
      </c>
      <c r="C543" s="31" t="s">
        <v>595</v>
      </c>
      <c r="D543" s="36">
        <v>3799726.5197000001</v>
      </c>
    </row>
    <row r="544" spans="1:4" ht="15.6" x14ac:dyDescent="0.3">
      <c r="A544" s="31">
        <v>542</v>
      </c>
      <c r="B544" s="31" t="s">
        <v>56</v>
      </c>
      <c r="C544" s="31" t="s">
        <v>596</v>
      </c>
      <c r="D544" s="36">
        <v>4184566.2689</v>
      </c>
    </row>
    <row r="545" spans="1:4" ht="15.6" x14ac:dyDescent="0.3">
      <c r="A545" s="31">
        <v>543</v>
      </c>
      <c r="B545" s="31" t="s">
        <v>56</v>
      </c>
      <c r="C545" s="31" t="s">
        <v>597</v>
      </c>
      <c r="D545" s="36">
        <v>4087462.1787</v>
      </c>
    </row>
    <row r="546" spans="1:4" ht="15.6" x14ac:dyDescent="0.3">
      <c r="A546" s="31">
        <v>544</v>
      </c>
      <c r="B546" s="31" t="s">
        <v>56</v>
      </c>
      <c r="C546" s="31" t="s">
        <v>598</v>
      </c>
      <c r="D546" s="36">
        <v>4756256.1199000003</v>
      </c>
    </row>
    <row r="547" spans="1:4" ht="15.6" x14ac:dyDescent="0.3">
      <c r="A547" s="31">
        <v>545</v>
      </c>
      <c r="B547" s="31" t="s">
        <v>56</v>
      </c>
      <c r="C547" s="31" t="s">
        <v>599</v>
      </c>
      <c r="D547" s="36">
        <v>4872171.1403000001</v>
      </c>
    </row>
    <row r="548" spans="1:4" ht="15.6" x14ac:dyDescent="0.3">
      <c r="A548" s="31">
        <v>546</v>
      </c>
      <c r="B548" s="31" t="s">
        <v>56</v>
      </c>
      <c r="C548" s="31" t="s">
        <v>600</v>
      </c>
      <c r="D548" s="36">
        <v>5394786.5220999997</v>
      </c>
    </row>
    <row r="549" spans="1:4" ht="15.6" x14ac:dyDescent="0.3">
      <c r="A549" s="31">
        <v>547</v>
      </c>
      <c r="B549" s="31" t="s">
        <v>56</v>
      </c>
      <c r="C549" s="31" t="s">
        <v>601</v>
      </c>
      <c r="D549" s="36">
        <v>6365512.6741000004</v>
      </c>
    </row>
    <row r="550" spans="1:4" ht="15.6" x14ac:dyDescent="0.3">
      <c r="A550" s="31">
        <v>548</v>
      </c>
      <c r="B550" s="31" t="s">
        <v>56</v>
      </c>
      <c r="C550" s="31" t="s">
        <v>602</v>
      </c>
      <c r="D550" s="36">
        <v>4031484.182</v>
      </c>
    </row>
    <row r="551" spans="1:4" ht="15.6" x14ac:dyDescent="0.3">
      <c r="A551" s="31">
        <v>549</v>
      </c>
      <c r="B551" s="31" t="s">
        <v>56</v>
      </c>
      <c r="C551" s="31" t="s">
        <v>603</v>
      </c>
      <c r="D551" s="36">
        <v>5471937.0558000002</v>
      </c>
    </row>
    <row r="552" spans="1:4" ht="15.6" x14ac:dyDescent="0.3">
      <c r="A552" s="31">
        <v>550</v>
      </c>
      <c r="B552" s="31" t="s">
        <v>56</v>
      </c>
      <c r="C552" s="31" t="s">
        <v>604</v>
      </c>
      <c r="D552" s="36">
        <v>3696175.9125000001</v>
      </c>
    </row>
    <row r="553" spans="1:4" ht="15.6" x14ac:dyDescent="0.3">
      <c r="A553" s="31">
        <v>551</v>
      </c>
      <c r="B553" s="31" t="s">
        <v>56</v>
      </c>
      <c r="C553" s="31" t="s">
        <v>605</v>
      </c>
      <c r="D553" s="36">
        <v>4253872.7642999999</v>
      </c>
    </row>
    <row r="554" spans="1:4" ht="15.6" x14ac:dyDescent="0.3">
      <c r="A554" s="31">
        <v>552</v>
      </c>
      <c r="B554" s="31" t="s">
        <v>56</v>
      </c>
      <c r="C554" s="31" t="s">
        <v>606</v>
      </c>
      <c r="D554" s="36">
        <v>4906365.8277000003</v>
      </c>
    </row>
    <row r="555" spans="1:4" ht="15.6" x14ac:dyDescent="0.3">
      <c r="A555" s="31">
        <v>553</v>
      </c>
      <c r="B555" s="31" t="s">
        <v>56</v>
      </c>
      <c r="C555" s="31" t="s">
        <v>607</v>
      </c>
      <c r="D555" s="36">
        <v>4615567.9891999997</v>
      </c>
    </row>
    <row r="556" spans="1:4" ht="15.6" x14ac:dyDescent="0.3">
      <c r="A556" s="31">
        <v>554</v>
      </c>
      <c r="B556" s="31" t="s">
        <v>56</v>
      </c>
      <c r="C556" s="31" t="s">
        <v>608</v>
      </c>
      <c r="D556" s="36">
        <v>5456308.5522999996</v>
      </c>
    </row>
    <row r="557" spans="1:4" ht="15.6" x14ac:dyDescent="0.3">
      <c r="A557" s="31">
        <v>555</v>
      </c>
      <c r="B557" s="31" t="s">
        <v>56</v>
      </c>
      <c r="C557" s="31" t="s">
        <v>609</v>
      </c>
      <c r="D557" s="36">
        <v>3990335.4556999998</v>
      </c>
    </row>
    <row r="558" spans="1:4" ht="15.6" x14ac:dyDescent="0.3">
      <c r="A558" s="31">
        <v>556</v>
      </c>
      <c r="B558" s="31" t="s">
        <v>56</v>
      </c>
      <c r="C558" s="31" t="s">
        <v>610</v>
      </c>
      <c r="D558" s="36">
        <v>3247499.6855000001</v>
      </c>
    </row>
    <row r="559" spans="1:4" ht="15.6" x14ac:dyDescent="0.3">
      <c r="A559" s="31">
        <v>557</v>
      </c>
      <c r="B559" s="31" t="s">
        <v>56</v>
      </c>
      <c r="C559" s="31" t="s">
        <v>611</v>
      </c>
      <c r="D559" s="36">
        <v>3619957.6852000002</v>
      </c>
    </row>
    <row r="560" spans="1:4" ht="15.6" x14ac:dyDescent="0.3">
      <c r="A560" s="31">
        <v>558</v>
      </c>
      <c r="B560" s="31" t="s">
        <v>57</v>
      </c>
      <c r="C560" s="31" t="s">
        <v>612</v>
      </c>
      <c r="D560" s="36">
        <v>4064179.8864000002</v>
      </c>
    </row>
    <row r="561" spans="1:4" ht="15.6" x14ac:dyDescent="0.3">
      <c r="A561" s="31">
        <v>559</v>
      </c>
      <c r="B561" s="31" t="s">
        <v>57</v>
      </c>
      <c r="C561" s="31" t="s">
        <v>613</v>
      </c>
      <c r="D561" s="36">
        <v>4195643.8687000005</v>
      </c>
    </row>
    <row r="562" spans="1:4" ht="15.6" x14ac:dyDescent="0.3">
      <c r="A562" s="31">
        <v>560</v>
      </c>
      <c r="B562" s="31" t="s">
        <v>57</v>
      </c>
      <c r="C562" s="31" t="s">
        <v>614</v>
      </c>
      <c r="D562" s="36">
        <v>6448843.5208999999</v>
      </c>
    </row>
    <row r="563" spans="1:4" ht="15.6" x14ac:dyDescent="0.3">
      <c r="A563" s="31">
        <v>561</v>
      </c>
      <c r="B563" s="31" t="s">
        <v>57</v>
      </c>
      <c r="C563" s="31" t="s">
        <v>615</v>
      </c>
      <c r="D563" s="36">
        <v>4240168.7516999999</v>
      </c>
    </row>
    <row r="564" spans="1:4" ht="15.6" x14ac:dyDescent="0.3">
      <c r="A564" s="31">
        <v>562</v>
      </c>
      <c r="B564" s="31" t="s">
        <v>57</v>
      </c>
      <c r="C564" s="31" t="s">
        <v>616</v>
      </c>
      <c r="D564" s="36">
        <v>3799948.7678</v>
      </c>
    </row>
    <row r="565" spans="1:4" ht="15.6" x14ac:dyDescent="0.3">
      <c r="A565" s="31">
        <v>563</v>
      </c>
      <c r="B565" s="31" t="s">
        <v>57</v>
      </c>
      <c r="C565" s="31" t="s">
        <v>617</v>
      </c>
      <c r="D565" s="36">
        <v>2890525.2343000001</v>
      </c>
    </row>
    <row r="566" spans="1:4" ht="15.6" x14ac:dyDescent="0.3">
      <c r="A566" s="31">
        <v>564</v>
      </c>
      <c r="B566" s="31" t="s">
        <v>57</v>
      </c>
      <c r="C566" s="31" t="s">
        <v>799</v>
      </c>
      <c r="D566" s="36">
        <v>2815882.3695999999</v>
      </c>
    </row>
    <row r="567" spans="1:4" ht="15.6" x14ac:dyDescent="0.3">
      <c r="A567" s="31">
        <v>565</v>
      </c>
      <c r="B567" s="31" t="s">
        <v>57</v>
      </c>
      <c r="C567" s="31" t="s">
        <v>618</v>
      </c>
      <c r="D567" s="36">
        <v>6322944.5273000002</v>
      </c>
    </row>
    <row r="568" spans="1:4" ht="15.6" x14ac:dyDescent="0.3">
      <c r="A568" s="31">
        <v>566</v>
      </c>
      <c r="B568" s="31" t="s">
        <v>57</v>
      </c>
      <c r="C568" s="31" t="s">
        <v>619</v>
      </c>
      <c r="D568" s="36">
        <v>3762938.2387000001</v>
      </c>
    </row>
    <row r="569" spans="1:4" ht="15.6" x14ac:dyDescent="0.3">
      <c r="A569" s="31">
        <v>567</v>
      </c>
      <c r="B569" s="31" t="s">
        <v>57</v>
      </c>
      <c r="C569" s="31" t="s">
        <v>620</v>
      </c>
      <c r="D569" s="36">
        <v>4701423.3850999996</v>
      </c>
    </row>
    <row r="570" spans="1:4" ht="15.6" x14ac:dyDescent="0.3">
      <c r="A570" s="31">
        <v>568</v>
      </c>
      <c r="B570" s="31" t="s">
        <v>57</v>
      </c>
      <c r="C570" s="31" t="s">
        <v>621</v>
      </c>
      <c r="D570" s="36">
        <v>3627150.199</v>
      </c>
    </row>
    <row r="571" spans="1:4" ht="15.6" x14ac:dyDescent="0.3">
      <c r="A571" s="31">
        <v>569</v>
      </c>
      <c r="B571" s="31" t="s">
        <v>57</v>
      </c>
      <c r="C571" s="31" t="s">
        <v>622</v>
      </c>
      <c r="D571" s="36">
        <v>3276971.5422999999</v>
      </c>
    </row>
    <row r="572" spans="1:4" ht="15.6" x14ac:dyDescent="0.3">
      <c r="A572" s="31">
        <v>570</v>
      </c>
      <c r="B572" s="31" t="s">
        <v>57</v>
      </c>
      <c r="C572" s="31" t="s">
        <v>823</v>
      </c>
      <c r="D572" s="36">
        <v>2955035.2374</v>
      </c>
    </row>
    <row r="573" spans="1:4" ht="15.6" x14ac:dyDescent="0.3">
      <c r="A573" s="31">
        <v>571</v>
      </c>
      <c r="B573" s="31" t="s">
        <v>57</v>
      </c>
      <c r="C573" s="31" t="s">
        <v>623</v>
      </c>
      <c r="D573" s="36">
        <v>3397188.2779000001</v>
      </c>
    </row>
    <row r="574" spans="1:4" ht="15.6" x14ac:dyDescent="0.3">
      <c r="A574" s="31">
        <v>572</v>
      </c>
      <c r="B574" s="31" t="s">
        <v>57</v>
      </c>
      <c r="C574" s="31" t="s">
        <v>624</v>
      </c>
      <c r="D574" s="36">
        <v>3558276.6217999998</v>
      </c>
    </row>
    <row r="575" spans="1:4" ht="15.6" x14ac:dyDescent="0.3">
      <c r="A575" s="31">
        <v>573</v>
      </c>
      <c r="B575" s="31" t="s">
        <v>57</v>
      </c>
      <c r="C575" s="31" t="s">
        <v>625</v>
      </c>
      <c r="D575" s="36">
        <v>4314421.1069</v>
      </c>
    </row>
    <row r="576" spans="1:4" ht="15.6" x14ac:dyDescent="0.3">
      <c r="A576" s="31">
        <v>574</v>
      </c>
      <c r="B576" s="31" t="s">
        <v>57</v>
      </c>
      <c r="C576" s="31" t="s">
        <v>824</v>
      </c>
      <c r="D576" s="36">
        <v>3621870.3566000001</v>
      </c>
    </row>
    <row r="577" spans="1:4" ht="15.6" x14ac:dyDescent="0.3">
      <c r="A577" s="31">
        <v>575</v>
      </c>
      <c r="B577" s="31" t="s">
        <v>57</v>
      </c>
      <c r="C577" s="31" t="s">
        <v>626</v>
      </c>
      <c r="D577" s="36">
        <v>3366151.7233000002</v>
      </c>
    </row>
    <row r="578" spans="1:4" ht="15.6" x14ac:dyDescent="0.3">
      <c r="A578" s="31">
        <v>576</v>
      </c>
      <c r="B578" s="31" t="s">
        <v>57</v>
      </c>
      <c r="C578" s="31" t="s">
        <v>825</v>
      </c>
      <c r="D578" s="36">
        <v>3197312.9542</v>
      </c>
    </row>
    <row r="579" spans="1:4" ht="15.6" x14ac:dyDescent="0.3">
      <c r="A579" s="31">
        <v>577</v>
      </c>
      <c r="B579" s="31" t="s">
        <v>57</v>
      </c>
      <c r="C579" s="31" t="s">
        <v>826</v>
      </c>
      <c r="D579" s="36">
        <v>4336613.0171999997</v>
      </c>
    </row>
    <row r="580" spans="1:4" ht="15.6" x14ac:dyDescent="0.3">
      <c r="A580" s="31">
        <v>578</v>
      </c>
      <c r="B580" s="31" t="s">
        <v>58</v>
      </c>
      <c r="C580" s="31" t="s">
        <v>627</v>
      </c>
      <c r="D580" s="36">
        <v>4180146.3130999999</v>
      </c>
    </row>
    <row r="581" spans="1:4" ht="15.6" x14ac:dyDescent="0.3">
      <c r="A581" s="31">
        <v>579</v>
      </c>
      <c r="B581" s="31" t="s">
        <v>58</v>
      </c>
      <c r="C581" s="31" t="s">
        <v>628</v>
      </c>
      <c r="D581" s="36">
        <v>4421924.4014999997</v>
      </c>
    </row>
    <row r="582" spans="1:4" ht="15.6" x14ac:dyDescent="0.3">
      <c r="A582" s="31">
        <v>580</v>
      </c>
      <c r="B582" s="31" t="s">
        <v>58</v>
      </c>
      <c r="C582" s="31" t="s">
        <v>629</v>
      </c>
      <c r="D582" s="36">
        <v>4501883.0149999997</v>
      </c>
    </row>
    <row r="583" spans="1:4" ht="15.6" x14ac:dyDescent="0.3">
      <c r="A583" s="31">
        <v>581</v>
      </c>
      <c r="B583" s="31" t="s">
        <v>58</v>
      </c>
      <c r="C583" s="31" t="s">
        <v>827</v>
      </c>
      <c r="D583" s="36">
        <v>3339123.8738000002</v>
      </c>
    </row>
    <row r="584" spans="1:4" ht="15.6" x14ac:dyDescent="0.3">
      <c r="A584" s="31">
        <v>582</v>
      </c>
      <c r="B584" s="31" t="s">
        <v>58</v>
      </c>
      <c r="C584" s="31" t="s">
        <v>630</v>
      </c>
      <c r="D584" s="36">
        <v>3498997.7119</v>
      </c>
    </row>
    <row r="585" spans="1:4" ht="15.6" x14ac:dyDescent="0.3">
      <c r="A585" s="31">
        <v>583</v>
      </c>
      <c r="B585" s="31" t="s">
        <v>58</v>
      </c>
      <c r="C585" s="31" t="s">
        <v>631</v>
      </c>
      <c r="D585" s="36">
        <v>5377136.6497</v>
      </c>
    </row>
    <row r="586" spans="1:4" ht="15.6" x14ac:dyDescent="0.3">
      <c r="A586" s="31">
        <v>584</v>
      </c>
      <c r="B586" s="31" t="s">
        <v>58</v>
      </c>
      <c r="C586" s="31" t="s">
        <v>632</v>
      </c>
      <c r="D586" s="36">
        <v>3787018.2445999999</v>
      </c>
    </row>
    <row r="587" spans="1:4" ht="15.6" x14ac:dyDescent="0.3">
      <c r="A587" s="31">
        <v>585</v>
      </c>
      <c r="B587" s="31" t="s">
        <v>58</v>
      </c>
      <c r="C587" s="31" t="s">
        <v>633</v>
      </c>
      <c r="D587" s="36">
        <v>3815438.2256</v>
      </c>
    </row>
    <row r="588" spans="1:4" ht="15.6" x14ac:dyDescent="0.3">
      <c r="A588" s="31">
        <v>586</v>
      </c>
      <c r="B588" s="31" t="s">
        <v>58</v>
      </c>
      <c r="C588" s="31" t="s">
        <v>828</v>
      </c>
      <c r="D588" s="36">
        <v>4587088.4075999996</v>
      </c>
    </row>
    <row r="589" spans="1:4" ht="15.6" x14ac:dyDescent="0.3">
      <c r="A589" s="31">
        <v>587</v>
      </c>
      <c r="B589" s="31" t="s">
        <v>58</v>
      </c>
      <c r="C589" s="31" t="s">
        <v>829</v>
      </c>
      <c r="D589" s="36">
        <v>4977553.8317</v>
      </c>
    </row>
    <row r="590" spans="1:4" ht="15.6" x14ac:dyDescent="0.3">
      <c r="A590" s="31">
        <v>588</v>
      </c>
      <c r="B590" s="31" t="s">
        <v>58</v>
      </c>
      <c r="C590" s="31" t="s">
        <v>830</v>
      </c>
      <c r="D590" s="36">
        <v>3808571.7152</v>
      </c>
    </row>
    <row r="591" spans="1:4" ht="15.6" x14ac:dyDescent="0.3">
      <c r="A591" s="31">
        <v>589</v>
      </c>
      <c r="B591" s="31" t="s">
        <v>58</v>
      </c>
      <c r="C591" s="31" t="s">
        <v>831</v>
      </c>
      <c r="D591" s="36">
        <v>3942121.3708000001</v>
      </c>
    </row>
    <row r="592" spans="1:4" ht="15.6" x14ac:dyDescent="0.3">
      <c r="A592" s="31">
        <v>590</v>
      </c>
      <c r="B592" s="31" t="s">
        <v>58</v>
      </c>
      <c r="C592" s="31" t="s">
        <v>832</v>
      </c>
      <c r="D592" s="36">
        <v>3663478.0066999998</v>
      </c>
    </row>
    <row r="593" spans="1:4" ht="15.6" x14ac:dyDescent="0.3">
      <c r="A593" s="31">
        <v>591</v>
      </c>
      <c r="B593" s="31" t="s">
        <v>58</v>
      </c>
      <c r="C593" s="31" t="s">
        <v>634</v>
      </c>
      <c r="D593" s="36">
        <v>4581679.1648000004</v>
      </c>
    </row>
    <row r="594" spans="1:4" ht="15.6" x14ac:dyDescent="0.3">
      <c r="A594" s="31">
        <v>592</v>
      </c>
      <c r="B594" s="31" t="s">
        <v>58</v>
      </c>
      <c r="C594" s="31" t="s">
        <v>635</v>
      </c>
      <c r="D594" s="36">
        <v>3040716.0781</v>
      </c>
    </row>
    <row r="595" spans="1:4" ht="15.6" x14ac:dyDescent="0.3">
      <c r="A595" s="31">
        <v>593</v>
      </c>
      <c r="B595" s="31" t="s">
        <v>58</v>
      </c>
      <c r="C595" s="31" t="s">
        <v>636</v>
      </c>
      <c r="D595" s="36">
        <v>5025476.0301000001</v>
      </c>
    </row>
    <row r="596" spans="1:4" ht="15.6" x14ac:dyDescent="0.3">
      <c r="A596" s="31">
        <v>594</v>
      </c>
      <c r="B596" s="31" t="s">
        <v>58</v>
      </c>
      <c r="C596" s="31" t="s">
        <v>637</v>
      </c>
      <c r="D596" s="36">
        <v>4049170.3065999998</v>
      </c>
    </row>
    <row r="597" spans="1:4" ht="15.6" x14ac:dyDescent="0.3">
      <c r="A597" s="31">
        <v>595</v>
      </c>
      <c r="B597" s="31" t="s">
        <v>58</v>
      </c>
      <c r="C597" s="31" t="s">
        <v>638</v>
      </c>
      <c r="D597" s="36">
        <v>4750749.5721000005</v>
      </c>
    </row>
    <row r="598" spans="1:4" ht="15.6" x14ac:dyDescent="0.3">
      <c r="A598" s="31">
        <v>596</v>
      </c>
      <c r="B598" s="31" t="s">
        <v>59</v>
      </c>
      <c r="C598" s="31" t="s">
        <v>639</v>
      </c>
      <c r="D598" s="36">
        <v>2968996.2590999999</v>
      </c>
    </row>
    <row r="599" spans="1:4" ht="15.6" x14ac:dyDescent="0.3">
      <c r="A599" s="31">
        <v>597</v>
      </c>
      <c r="B599" s="31" t="s">
        <v>59</v>
      </c>
      <c r="C599" s="31" t="s">
        <v>640</v>
      </c>
      <c r="D599" s="36">
        <v>2977324.7045</v>
      </c>
    </row>
    <row r="600" spans="1:4" ht="15.6" x14ac:dyDescent="0.3">
      <c r="A600" s="31">
        <v>598</v>
      </c>
      <c r="B600" s="31" t="s">
        <v>59</v>
      </c>
      <c r="C600" s="31" t="s">
        <v>833</v>
      </c>
      <c r="D600" s="36">
        <v>3709246.4687999999</v>
      </c>
    </row>
    <row r="601" spans="1:4" ht="15.6" x14ac:dyDescent="0.3">
      <c r="A601" s="31">
        <v>599</v>
      </c>
      <c r="B601" s="31" t="s">
        <v>59</v>
      </c>
      <c r="C601" s="31" t="s">
        <v>834</v>
      </c>
      <c r="D601" s="36">
        <v>3278891.8920999998</v>
      </c>
    </row>
    <row r="602" spans="1:4" ht="15.6" x14ac:dyDescent="0.3">
      <c r="A602" s="31">
        <v>600</v>
      </c>
      <c r="B602" s="31" t="s">
        <v>59</v>
      </c>
      <c r="C602" s="31" t="s">
        <v>835</v>
      </c>
      <c r="D602" s="36">
        <v>3102860.5293000001</v>
      </c>
    </row>
    <row r="603" spans="1:4" ht="15.6" x14ac:dyDescent="0.3">
      <c r="A603" s="31">
        <v>601</v>
      </c>
      <c r="B603" s="31" t="s">
        <v>59</v>
      </c>
      <c r="C603" s="31" t="s">
        <v>641</v>
      </c>
      <c r="D603" s="36">
        <v>3534005.7393</v>
      </c>
    </row>
    <row r="604" spans="1:4" ht="15.6" x14ac:dyDescent="0.3">
      <c r="A604" s="31">
        <v>602</v>
      </c>
      <c r="B604" s="31" t="s">
        <v>59</v>
      </c>
      <c r="C604" s="31" t="s">
        <v>642</v>
      </c>
      <c r="D604" s="36">
        <v>2962021.8796999999</v>
      </c>
    </row>
    <row r="605" spans="1:4" ht="15.6" x14ac:dyDescent="0.3">
      <c r="A605" s="31">
        <v>603</v>
      </c>
      <c r="B605" s="31" t="s">
        <v>59</v>
      </c>
      <c r="C605" s="31" t="s">
        <v>643</v>
      </c>
      <c r="D605" s="36">
        <v>3076211.7864999999</v>
      </c>
    </row>
    <row r="606" spans="1:4" ht="15.6" x14ac:dyDescent="0.3">
      <c r="A606" s="31">
        <v>604</v>
      </c>
      <c r="B606" s="31" t="s">
        <v>59</v>
      </c>
      <c r="C606" s="31" t="s">
        <v>644</v>
      </c>
      <c r="D606" s="36">
        <v>3025606.9293999998</v>
      </c>
    </row>
    <row r="607" spans="1:4" ht="15.6" x14ac:dyDescent="0.3">
      <c r="A607" s="31">
        <v>605</v>
      </c>
      <c r="B607" s="31" t="s">
        <v>59</v>
      </c>
      <c r="C607" s="31" t="s">
        <v>645</v>
      </c>
      <c r="D607" s="36">
        <v>3434661.7469000001</v>
      </c>
    </row>
    <row r="608" spans="1:4" ht="15.6" x14ac:dyDescent="0.3">
      <c r="A608" s="31">
        <v>606</v>
      </c>
      <c r="B608" s="31" t="s">
        <v>59</v>
      </c>
      <c r="C608" s="31" t="s">
        <v>646</v>
      </c>
      <c r="D608" s="36">
        <v>3636725.0155000002</v>
      </c>
    </row>
    <row r="609" spans="1:4" ht="15.6" x14ac:dyDescent="0.3">
      <c r="A609" s="31">
        <v>607</v>
      </c>
      <c r="B609" s="31" t="s">
        <v>59</v>
      </c>
      <c r="C609" s="31" t="s">
        <v>647</v>
      </c>
      <c r="D609" s="36">
        <v>4203216.0450999998</v>
      </c>
    </row>
    <row r="610" spans="1:4" ht="15.6" x14ac:dyDescent="0.3">
      <c r="A610" s="31">
        <v>608</v>
      </c>
      <c r="B610" s="31" t="s">
        <v>59</v>
      </c>
      <c r="C610" s="31" t="s">
        <v>648</v>
      </c>
      <c r="D610" s="36">
        <v>3918003.6316999998</v>
      </c>
    </row>
    <row r="611" spans="1:4" ht="15.6" x14ac:dyDescent="0.3">
      <c r="A611" s="31">
        <v>609</v>
      </c>
      <c r="B611" s="31" t="s">
        <v>59</v>
      </c>
      <c r="C611" s="31" t="s">
        <v>649</v>
      </c>
      <c r="D611" s="36">
        <v>3415285.7064</v>
      </c>
    </row>
    <row r="612" spans="1:4" ht="15.6" x14ac:dyDescent="0.3">
      <c r="A612" s="31">
        <v>610</v>
      </c>
      <c r="B612" s="31" t="s">
        <v>59</v>
      </c>
      <c r="C612" s="31" t="s">
        <v>650</v>
      </c>
      <c r="D612" s="36">
        <v>2683804.1022999999</v>
      </c>
    </row>
    <row r="613" spans="1:4" ht="15.6" x14ac:dyDescent="0.3">
      <c r="A613" s="31">
        <v>611</v>
      </c>
      <c r="B613" s="31" t="s">
        <v>59</v>
      </c>
      <c r="C613" s="31" t="s">
        <v>545</v>
      </c>
      <c r="D613" s="36">
        <v>3458335.5866</v>
      </c>
    </row>
    <row r="614" spans="1:4" ht="15.6" x14ac:dyDescent="0.3">
      <c r="A614" s="31">
        <v>612</v>
      </c>
      <c r="B614" s="31" t="s">
        <v>59</v>
      </c>
      <c r="C614" s="31" t="s">
        <v>651</v>
      </c>
      <c r="D614" s="36">
        <v>3048995.6608000002</v>
      </c>
    </row>
    <row r="615" spans="1:4" ht="15.6" x14ac:dyDescent="0.3">
      <c r="A615" s="31">
        <v>613</v>
      </c>
      <c r="B615" s="31" t="s">
        <v>59</v>
      </c>
      <c r="C615" s="31" t="s">
        <v>836</v>
      </c>
      <c r="D615" s="36">
        <v>3178610.9849999999</v>
      </c>
    </row>
    <row r="616" spans="1:4" ht="15.6" x14ac:dyDescent="0.3">
      <c r="A616" s="31">
        <v>614</v>
      </c>
      <c r="B616" s="31" t="s">
        <v>59</v>
      </c>
      <c r="C616" s="31" t="s">
        <v>652</v>
      </c>
      <c r="D616" s="36">
        <v>3368356.2302999999</v>
      </c>
    </row>
    <row r="617" spans="1:4" ht="15.6" x14ac:dyDescent="0.3">
      <c r="A617" s="31">
        <v>615</v>
      </c>
      <c r="B617" s="31" t="s">
        <v>59</v>
      </c>
      <c r="C617" s="31" t="s">
        <v>549</v>
      </c>
      <c r="D617" s="36">
        <v>3333486.2524000001</v>
      </c>
    </row>
    <row r="618" spans="1:4" ht="15.6" x14ac:dyDescent="0.3">
      <c r="A618" s="31">
        <v>616</v>
      </c>
      <c r="B618" s="31" t="s">
        <v>59</v>
      </c>
      <c r="C618" s="31" t="s">
        <v>653</v>
      </c>
      <c r="D618" s="36">
        <v>3606706.4926</v>
      </c>
    </row>
    <row r="619" spans="1:4" ht="15.6" x14ac:dyDescent="0.3">
      <c r="A619" s="31">
        <v>617</v>
      </c>
      <c r="B619" s="31" t="s">
        <v>59</v>
      </c>
      <c r="C619" s="31" t="s">
        <v>654</v>
      </c>
      <c r="D619" s="36">
        <v>3273684.3319000001</v>
      </c>
    </row>
    <row r="620" spans="1:4" ht="15.6" x14ac:dyDescent="0.3">
      <c r="A620" s="31">
        <v>618</v>
      </c>
      <c r="B620" s="31" t="s">
        <v>59</v>
      </c>
      <c r="C620" s="31" t="s">
        <v>655</v>
      </c>
      <c r="D620" s="36">
        <v>4025454.2845999999</v>
      </c>
    </row>
    <row r="621" spans="1:4" ht="15.6" x14ac:dyDescent="0.3">
      <c r="A621" s="31">
        <v>619</v>
      </c>
      <c r="B621" s="31" t="s">
        <v>59</v>
      </c>
      <c r="C621" s="31" t="s">
        <v>837</v>
      </c>
      <c r="D621" s="36">
        <v>3338162.3311999999</v>
      </c>
    </row>
    <row r="622" spans="1:4" ht="15.6" x14ac:dyDescent="0.3">
      <c r="A622" s="31">
        <v>620</v>
      </c>
      <c r="B622" s="31" t="s">
        <v>59</v>
      </c>
      <c r="C622" s="31" t="s">
        <v>838</v>
      </c>
      <c r="D622" s="36">
        <v>4397987.3324999996</v>
      </c>
    </row>
    <row r="623" spans="1:4" ht="15.6" x14ac:dyDescent="0.3">
      <c r="A623" s="31">
        <v>621</v>
      </c>
      <c r="B623" s="31" t="s">
        <v>59</v>
      </c>
      <c r="C623" s="31" t="s">
        <v>656</v>
      </c>
      <c r="D623" s="36">
        <v>3010319.7831999999</v>
      </c>
    </row>
    <row r="624" spans="1:4" ht="15.6" x14ac:dyDescent="0.3">
      <c r="A624" s="31">
        <v>622</v>
      </c>
      <c r="B624" s="31" t="s">
        <v>59</v>
      </c>
      <c r="C624" s="31" t="s">
        <v>657</v>
      </c>
      <c r="D624" s="36">
        <v>3641125.3124000002</v>
      </c>
    </row>
    <row r="625" spans="1:4" ht="15.6" x14ac:dyDescent="0.3">
      <c r="A625" s="31">
        <v>623</v>
      </c>
      <c r="B625" s="31" t="s">
        <v>59</v>
      </c>
      <c r="C625" s="31" t="s">
        <v>658</v>
      </c>
      <c r="D625" s="36">
        <v>3652800.0523999999</v>
      </c>
    </row>
    <row r="626" spans="1:4" ht="15.6" x14ac:dyDescent="0.3">
      <c r="A626" s="31">
        <v>624</v>
      </c>
      <c r="B626" s="31" t="s">
        <v>59</v>
      </c>
      <c r="C626" s="31" t="s">
        <v>659</v>
      </c>
      <c r="D626" s="36">
        <v>3218940.8916000002</v>
      </c>
    </row>
    <row r="627" spans="1:4" ht="15.6" x14ac:dyDescent="0.3">
      <c r="A627" s="31">
        <v>625</v>
      </c>
      <c r="B627" s="31" t="s">
        <v>59</v>
      </c>
      <c r="C627" s="31" t="s">
        <v>660</v>
      </c>
      <c r="D627" s="36">
        <v>3581312.7516000001</v>
      </c>
    </row>
    <row r="628" spans="1:4" ht="15.6" x14ac:dyDescent="0.3">
      <c r="A628" s="31">
        <v>626</v>
      </c>
      <c r="B628" s="31" t="s">
        <v>60</v>
      </c>
      <c r="C628" s="31" t="s">
        <v>661</v>
      </c>
      <c r="D628" s="36">
        <v>3524692.5699</v>
      </c>
    </row>
    <row r="629" spans="1:4" ht="15.6" x14ac:dyDescent="0.3">
      <c r="A629" s="31">
        <v>627</v>
      </c>
      <c r="B629" s="31" t="s">
        <v>60</v>
      </c>
      <c r="C629" s="31" t="s">
        <v>662</v>
      </c>
      <c r="D629" s="36">
        <v>4093219.5584</v>
      </c>
    </row>
    <row r="630" spans="1:4" ht="15.6" x14ac:dyDescent="0.3">
      <c r="A630" s="31">
        <v>628</v>
      </c>
      <c r="B630" s="31" t="s">
        <v>60</v>
      </c>
      <c r="C630" s="31" t="s">
        <v>663</v>
      </c>
      <c r="D630" s="36">
        <v>4077293.9434000002</v>
      </c>
    </row>
    <row r="631" spans="1:4" ht="15.6" x14ac:dyDescent="0.3">
      <c r="A631" s="31">
        <v>629</v>
      </c>
      <c r="B631" s="31" t="s">
        <v>60</v>
      </c>
      <c r="C631" s="31" t="s">
        <v>839</v>
      </c>
      <c r="D631" s="36">
        <v>4368340.7444000002</v>
      </c>
    </row>
    <row r="632" spans="1:4" ht="15.6" x14ac:dyDescent="0.3">
      <c r="A632" s="31">
        <v>630</v>
      </c>
      <c r="B632" s="31" t="s">
        <v>60</v>
      </c>
      <c r="C632" s="31" t="s">
        <v>664</v>
      </c>
      <c r="D632" s="36">
        <v>4432119.8978000004</v>
      </c>
    </row>
    <row r="633" spans="1:4" ht="15.6" x14ac:dyDescent="0.3">
      <c r="A633" s="31">
        <v>631</v>
      </c>
      <c r="B633" s="31" t="s">
        <v>60</v>
      </c>
      <c r="C633" s="31" t="s">
        <v>665</v>
      </c>
      <c r="D633" s="36">
        <v>4555317.0905999998</v>
      </c>
    </row>
    <row r="634" spans="1:4" ht="15.6" x14ac:dyDescent="0.3">
      <c r="A634" s="31">
        <v>632</v>
      </c>
      <c r="B634" s="31" t="s">
        <v>60</v>
      </c>
      <c r="C634" s="31" t="s">
        <v>666</v>
      </c>
      <c r="D634" s="36">
        <v>4938603.0273000002</v>
      </c>
    </row>
    <row r="635" spans="1:4" ht="15.6" x14ac:dyDescent="0.3">
      <c r="A635" s="31">
        <v>633</v>
      </c>
      <c r="B635" s="31" t="s">
        <v>60</v>
      </c>
      <c r="C635" s="31" t="s">
        <v>667</v>
      </c>
      <c r="D635" s="36">
        <v>3634630.5876000002</v>
      </c>
    </row>
    <row r="636" spans="1:4" ht="15.6" x14ac:dyDescent="0.3">
      <c r="A636" s="31">
        <v>634</v>
      </c>
      <c r="B636" s="31" t="s">
        <v>60</v>
      </c>
      <c r="C636" s="31" t="s">
        <v>668</v>
      </c>
      <c r="D636" s="36">
        <v>4313539.4534</v>
      </c>
    </row>
    <row r="637" spans="1:4" ht="15.6" x14ac:dyDescent="0.3">
      <c r="A637" s="31">
        <v>635</v>
      </c>
      <c r="B637" s="31" t="s">
        <v>60</v>
      </c>
      <c r="C637" s="31" t="s">
        <v>669</v>
      </c>
      <c r="D637" s="36">
        <v>4516077.5913000004</v>
      </c>
    </row>
    <row r="638" spans="1:4" ht="15.6" x14ac:dyDescent="0.3">
      <c r="A638" s="31">
        <v>636</v>
      </c>
      <c r="B638" s="31" t="s">
        <v>60</v>
      </c>
      <c r="C638" s="31" t="s">
        <v>817</v>
      </c>
      <c r="D638" s="36">
        <v>3266188.9353999998</v>
      </c>
    </row>
    <row r="639" spans="1:4" ht="15.6" x14ac:dyDescent="0.3">
      <c r="A639" s="31">
        <v>637</v>
      </c>
      <c r="B639" s="31" t="s">
        <v>60</v>
      </c>
      <c r="C639" s="31" t="s">
        <v>670</v>
      </c>
      <c r="D639" s="36">
        <v>3406244.4032000001</v>
      </c>
    </row>
    <row r="640" spans="1:4" ht="15.6" x14ac:dyDescent="0.3">
      <c r="A640" s="31">
        <v>638</v>
      </c>
      <c r="B640" s="31" t="s">
        <v>60</v>
      </c>
      <c r="C640" s="31" t="s">
        <v>840</v>
      </c>
      <c r="D640" s="36">
        <v>3339152.2335000001</v>
      </c>
    </row>
    <row r="641" spans="1:4" ht="15.6" x14ac:dyDescent="0.3">
      <c r="A641" s="31">
        <v>639</v>
      </c>
      <c r="B641" s="31" t="s">
        <v>60</v>
      </c>
      <c r="C641" s="31" t="s">
        <v>671</v>
      </c>
      <c r="D641" s="36">
        <v>4959522.4698000001</v>
      </c>
    </row>
    <row r="642" spans="1:4" ht="15.6" x14ac:dyDescent="0.3">
      <c r="A642" s="31">
        <v>640</v>
      </c>
      <c r="B642" s="31" t="s">
        <v>60</v>
      </c>
      <c r="C642" s="31" t="s">
        <v>841</v>
      </c>
      <c r="D642" s="36">
        <v>3381930.9918999998</v>
      </c>
    </row>
    <row r="643" spans="1:4" ht="15.6" x14ac:dyDescent="0.3">
      <c r="A643" s="31">
        <v>641</v>
      </c>
      <c r="B643" s="31" t="s">
        <v>60</v>
      </c>
      <c r="C643" s="31" t="s">
        <v>672</v>
      </c>
      <c r="D643" s="36">
        <v>3548856.5386000001</v>
      </c>
    </row>
    <row r="644" spans="1:4" ht="15.6" x14ac:dyDescent="0.3">
      <c r="A644" s="31">
        <v>642</v>
      </c>
      <c r="B644" s="31" t="s">
        <v>60</v>
      </c>
      <c r="C644" s="31" t="s">
        <v>673</v>
      </c>
      <c r="D644" s="36">
        <v>4636640.9232000001</v>
      </c>
    </row>
    <row r="645" spans="1:4" ht="15.6" x14ac:dyDescent="0.3">
      <c r="A645" s="31">
        <v>643</v>
      </c>
      <c r="B645" s="31" t="s">
        <v>60</v>
      </c>
      <c r="C645" s="31" t="s">
        <v>674</v>
      </c>
      <c r="D645" s="36">
        <v>4009188.3511999999</v>
      </c>
    </row>
    <row r="646" spans="1:4" ht="15.6" x14ac:dyDescent="0.3">
      <c r="A646" s="31">
        <v>644</v>
      </c>
      <c r="B646" s="31" t="s">
        <v>60</v>
      </c>
      <c r="C646" s="31" t="s">
        <v>675</v>
      </c>
      <c r="D646" s="36">
        <v>3680493.5247999998</v>
      </c>
    </row>
    <row r="647" spans="1:4" ht="15.6" x14ac:dyDescent="0.3">
      <c r="A647" s="31">
        <v>645</v>
      </c>
      <c r="B647" s="31" t="s">
        <v>60</v>
      </c>
      <c r="C647" s="31" t="s">
        <v>842</v>
      </c>
      <c r="D647" s="36">
        <v>3323275.7883000001</v>
      </c>
    </row>
    <row r="648" spans="1:4" ht="15.6" x14ac:dyDescent="0.3">
      <c r="A648" s="31">
        <v>646</v>
      </c>
      <c r="B648" s="31" t="s">
        <v>60</v>
      </c>
      <c r="C648" s="31" t="s">
        <v>676</v>
      </c>
      <c r="D648" s="36">
        <v>4104226.0260000001</v>
      </c>
    </row>
    <row r="649" spans="1:4" ht="15.6" x14ac:dyDescent="0.3">
      <c r="A649" s="31">
        <v>647</v>
      </c>
      <c r="B649" s="31" t="s">
        <v>60</v>
      </c>
      <c r="C649" s="31" t="s">
        <v>843</v>
      </c>
      <c r="D649" s="36">
        <v>3801599.3961999998</v>
      </c>
    </row>
    <row r="650" spans="1:4" ht="15.6" x14ac:dyDescent="0.3">
      <c r="A650" s="31">
        <v>648</v>
      </c>
      <c r="B650" s="31" t="s">
        <v>60</v>
      </c>
      <c r="C650" s="31" t="s">
        <v>844</v>
      </c>
      <c r="D650" s="36">
        <v>3935610.3870000001</v>
      </c>
    </row>
    <row r="651" spans="1:4" ht="15.6" x14ac:dyDescent="0.3">
      <c r="A651" s="31">
        <v>649</v>
      </c>
      <c r="B651" s="31" t="s">
        <v>60</v>
      </c>
      <c r="C651" s="31" t="s">
        <v>845</v>
      </c>
      <c r="D651" s="36">
        <v>3369169.5070000002</v>
      </c>
    </row>
    <row r="652" spans="1:4" ht="15.6" x14ac:dyDescent="0.3">
      <c r="A652" s="31">
        <v>650</v>
      </c>
      <c r="B652" s="31" t="s">
        <v>60</v>
      </c>
      <c r="C652" s="31" t="s">
        <v>677</v>
      </c>
      <c r="D652" s="36">
        <v>3083121.9197999998</v>
      </c>
    </row>
    <row r="653" spans="1:4" ht="15.6" x14ac:dyDescent="0.3">
      <c r="A653" s="31">
        <v>651</v>
      </c>
      <c r="B653" s="31" t="s">
        <v>60</v>
      </c>
      <c r="C653" s="31" t="s">
        <v>678</v>
      </c>
      <c r="D653" s="36">
        <v>4086853.7129000002</v>
      </c>
    </row>
    <row r="654" spans="1:4" ht="15.6" x14ac:dyDescent="0.3">
      <c r="A654" s="31">
        <v>652</v>
      </c>
      <c r="B654" s="31" t="s">
        <v>60</v>
      </c>
      <c r="C654" s="31" t="s">
        <v>846</v>
      </c>
      <c r="D654" s="36">
        <v>4452741.3466999996</v>
      </c>
    </row>
    <row r="655" spans="1:4" ht="15.6" x14ac:dyDescent="0.3">
      <c r="A655" s="31">
        <v>653</v>
      </c>
      <c r="B655" s="31" t="s">
        <v>60</v>
      </c>
      <c r="C655" s="31" t="s">
        <v>679</v>
      </c>
      <c r="D655" s="36">
        <v>3410376.5422</v>
      </c>
    </row>
    <row r="656" spans="1:4" ht="15.6" x14ac:dyDescent="0.3">
      <c r="A656" s="31">
        <v>654</v>
      </c>
      <c r="B656" s="31" t="s">
        <v>60</v>
      </c>
      <c r="C656" s="31" t="s">
        <v>680</v>
      </c>
      <c r="D656" s="36">
        <v>4101373.0225</v>
      </c>
    </row>
    <row r="657" spans="1:4" ht="15.6" x14ac:dyDescent="0.3">
      <c r="A657" s="31">
        <v>655</v>
      </c>
      <c r="B657" s="31" t="s">
        <v>60</v>
      </c>
      <c r="C657" s="31" t="s">
        <v>847</v>
      </c>
      <c r="D657" s="36">
        <v>3462927.3111</v>
      </c>
    </row>
    <row r="658" spans="1:4" ht="15.6" x14ac:dyDescent="0.3">
      <c r="A658" s="31">
        <v>656</v>
      </c>
      <c r="B658" s="31" t="s">
        <v>60</v>
      </c>
      <c r="C658" s="31" t="s">
        <v>681</v>
      </c>
      <c r="D658" s="36">
        <v>3478044.5359999998</v>
      </c>
    </row>
    <row r="659" spans="1:4" ht="15.6" x14ac:dyDescent="0.3">
      <c r="A659" s="31">
        <v>657</v>
      </c>
      <c r="B659" s="31" t="s">
        <v>60</v>
      </c>
      <c r="C659" s="31" t="s">
        <v>682</v>
      </c>
      <c r="D659" s="36">
        <v>3461155.3865</v>
      </c>
    </row>
    <row r="660" spans="1:4" ht="15.6" x14ac:dyDescent="0.3">
      <c r="A660" s="31">
        <v>658</v>
      </c>
      <c r="B660" s="31" t="s">
        <v>60</v>
      </c>
      <c r="C660" s="31" t="s">
        <v>683</v>
      </c>
      <c r="D660" s="36">
        <v>3989638.0419999999</v>
      </c>
    </row>
    <row r="661" spans="1:4" ht="15.6" x14ac:dyDescent="0.3">
      <c r="A661" s="31">
        <v>659</v>
      </c>
      <c r="B661" s="31" t="s">
        <v>61</v>
      </c>
      <c r="C661" s="31" t="s">
        <v>684</v>
      </c>
      <c r="D661" s="36">
        <v>4706124.1229999997</v>
      </c>
    </row>
    <row r="662" spans="1:4" ht="15.6" x14ac:dyDescent="0.3">
      <c r="A662" s="31">
        <v>660</v>
      </c>
      <c r="B662" s="31" t="s">
        <v>61</v>
      </c>
      <c r="C662" s="31" t="s">
        <v>525</v>
      </c>
      <c r="D662" s="36">
        <v>4747320.5467999997</v>
      </c>
    </row>
    <row r="663" spans="1:4" ht="15.6" x14ac:dyDescent="0.3">
      <c r="A663" s="31">
        <v>661</v>
      </c>
      <c r="B663" s="31" t="s">
        <v>61</v>
      </c>
      <c r="C663" s="31" t="s">
        <v>685</v>
      </c>
      <c r="D663" s="36">
        <v>4726633.5823999997</v>
      </c>
    </row>
    <row r="664" spans="1:4" ht="15.6" x14ac:dyDescent="0.3">
      <c r="A664" s="31">
        <v>662</v>
      </c>
      <c r="B664" s="31" t="s">
        <v>61</v>
      </c>
      <c r="C664" s="31" t="s">
        <v>686</v>
      </c>
      <c r="D664" s="36">
        <v>3588424.8451</v>
      </c>
    </row>
    <row r="665" spans="1:4" ht="15.6" x14ac:dyDescent="0.3">
      <c r="A665" s="31">
        <v>663</v>
      </c>
      <c r="B665" s="31" t="s">
        <v>61</v>
      </c>
      <c r="C665" s="31" t="s">
        <v>687</v>
      </c>
      <c r="D665" s="36">
        <v>6243369.4930999996</v>
      </c>
    </row>
    <row r="666" spans="1:4" ht="15.6" x14ac:dyDescent="0.3">
      <c r="A666" s="31">
        <v>664</v>
      </c>
      <c r="B666" s="31" t="s">
        <v>61</v>
      </c>
      <c r="C666" s="31" t="s">
        <v>688</v>
      </c>
      <c r="D666" s="36">
        <v>5398926.1451000003</v>
      </c>
    </row>
    <row r="667" spans="1:4" ht="15.6" x14ac:dyDescent="0.3">
      <c r="A667" s="31">
        <v>665</v>
      </c>
      <c r="B667" s="31" t="s">
        <v>61</v>
      </c>
      <c r="C667" s="31" t="s">
        <v>689</v>
      </c>
      <c r="D667" s="36">
        <v>4739412.2242999999</v>
      </c>
    </row>
    <row r="668" spans="1:4" ht="15.6" x14ac:dyDescent="0.3">
      <c r="A668" s="31">
        <v>666</v>
      </c>
      <c r="B668" s="31" t="s">
        <v>61</v>
      </c>
      <c r="C668" s="31" t="s">
        <v>690</v>
      </c>
      <c r="D668" s="36">
        <v>4185665.5224000001</v>
      </c>
    </row>
    <row r="669" spans="1:4" ht="15.6" x14ac:dyDescent="0.3">
      <c r="A669" s="31">
        <v>667</v>
      </c>
      <c r="B669" s="31" t="s">
        <v>61</v>
      </c>
      <c r="C669" s="31" t="s">
        <v>691</v>
      </c>
      <c r="D669" s="36">
        <v>4293135.5124000004</v>
      </c>
    </row>
    <row r="670" spans="1:4" ht="15.6" x14ac:dyDescent="0.3">
      <c r="A670" s="31">
        <v>668</v>
      </c>
      <c r="B670" s="31" t="s">
        <v>61</v>
      </c>
      <c r="C670" s="31" t="s">
        <v>692</v>
      </c>
      <c r="D670" s="36">
        <v>4072661.2080000001</v>
      </c>
    </row>
    <row r="671" spans="1:4" ht="15.6" x14ac:dyDescent="0.3">
      <c r="A671" s="31">
        <v>669</v>
      </c>
      <c r="B671" s="31" t="s">
        <v>61</v>
      </c>
      <c r="C671" s="31" t="s">
        <v>693</v>
      </c>
      <c r="D671" s="36">
        <v>5626909.6518000001</v>
      </c>
    </row>
    <row r="672" spans="1:4" ht="15.6" x14ac:dyDescent="0.3">
      <c r="A672" s="31">
        <v>670</v>
      </c>
      <c r="B672" s="31" t="s">
        <v>61</v>
      </c>
      <c r="C672" s="31" t="s">
        <v>694</v>
      </c>
      <c r="D672" s="36">
        <v>3788330.0639999998</v>
      </c>
    </row>
    <row r="673" spans="1:4" ht="15.6" x14ac:dyDescent="0.3">
      <c r="A673" s="31">
        <v>671</v>
      </c>
      <c r="B673" s="31" t="s">
        <v>61</v>
      </c>
      <c r="C673" s="31" t="s">
        <v>695</v>
      </c>
      <c r="D673" s="36">
        <v>5057493.9412000002</v>
      </c>
    </row>
    <row r="674" spans="1:4" ht="15.6" x14ac:dyDescent="0.3">
      <c r="A674" s="31">
        <v>672</v>
      </c>
      <c r="B674" s="31" t="s">
        <v>61</v>
      </c>
      <c r="C674" s="31" t="s">
        <v>696</v>
      </c>
      <c r="D674" s="36">
        <v>5050179.1323999995</v>
      </c>
    </row>
    <row r="675" spans="1:4" ht="15.6" x14ac:dyDescent="0.3">
      <c r="A675" s="31">
        <v>673</v>
      </c>
      <c r="B675" s="31" t="s">
        <v>61</v>
      </c>
      <c r="C675" s="31" t="s">
        <v>697</v>
      </c>
      <c r="D675" s="36">
        <v>3991036.7226999998</v>
      </c>
    </row>
    <row r="676" spans="1:4" ht="15.6" x14ac:dyDescent="0.3">
      <c r="A676" s="31">
        <v>674</v>
      </c>
      <c r="B676" s="31" t="s">
        <v>61</v>
      </c>
      <c r="C676" s="31" t="s">
        <v>698</v>
      </c>
      <c r="D676" s="36">
        <v>5085305.6668999996</v>
      </c>
    </row>
    <row r="677" spans="1:4" ht="15.6" x14ac:dyDescent="0.3">
      <c r="A677" s="31">
        <v>675</v>
      </c>
      <c r="B677" s="31" t="s">
        <v>61</v>
      </c>
      <c r="C677" s="31" t="s">
        <v>699</v>
      </c>
      <c r="D677" s="36">
        <v>5403159.9085999997</v>
      </c>
    </row>
    <row r="678" spans="1:4" ht="15.6" x14ac:dyDescent="0.3">
      <c r="A678" s="31">
        <v>676</v>
      </c>
      <c r="B678" s="31" t="s">
        <v>62</v>
      </c>
      <c r="C678" s="31" t="s">
        <v>700</v>
      </c>
      <c r="D678" s="36">
        <v>3595027.9602000001</v>
      </c>
    </row>
    <row r="679" spans="1:4" ht="15.6" x14ac:dyDescent="0.3">
      <c r="A679" s="31">
        <v>677</v>
      </c>
      <c r="B679" s="31" t="s">
        <v>62</v>
      </c>
      <c r="C679" s="31" t="s">
        <v>701</v>
      </c>
      <c r="D679" s="36">
        <v>4491708.2373000002</v>
      </c>
    </row>
    <row r="680" spans="1:4" ht="15.6" x14ac:dyDescent="0.3">
      <c r="A680" s="31">
        <v>678</v>
      </c>
      <c r="B680" s="31" t="s">
        <v>62</v>
      </c>
      <c r="C680" s="31" t="s">
        <v>702</v>
      </c>
      <c r="D680" s="36">
        <v>4137805.4564999999</v>
      </c>
    </row>
    <row r="681" spans="1:4" ht="15.6" x14ac:dyDescent="0.3">
      <c r="A681" s="31">
        <v>679</v>
      </c>
      <c r="B681" s="31" t="s">
        <v>62</v>
      </c>
      <c r="C681" s="31" t="s">
        <v>703</v>
      </c>
      <c r="D681" s="36">
        <v>4417024.4192000004</v>
      </c>
    </row>
    <row r="682" spans="1:4" ht="15.6" x14ac:dyDescent="0.3">
      <c r="A682" s="31">
        <v>680</v>
      </c>
      <c r="B682" s="31" t="s">
        <v>62</v>
      </c>
      <c r="C682" s="31" t="s">
        <v>704</v>
      </c>
      <c r="D682" s="36">
        <v>4100103.7196</v>
      </c>
    </row>
    <row r="683" spans="1:4" ht="15.6" x14ac:dyDescent="0.3">
      <c r="A683" s="31">
        <v>681</v>
      </c>
      <c r="B683" s="31" t="s">
        <v>62</v>
      </c>
      <c r="C683" s="31" t="s">
        <v>705</v>
      </c>
      <c r="D683" s="36">
        <v>4099418.5991000002</v>
      </c>
    </row>
    <row r="684" spans="1:4" ht="15.6" x14ac:dyDescent="0.3">
      <c r="A684" s="31">
        <v>682</v>
      </c>
      <c r="B684" s="31" t="s">
        <v>62</v>
      </c>
      <c r="C684" s="31" t="s">
        <v>706</v>
      </c>
      <c r="D684" s="36">
        <v>4442831.7290000003</v>
      </c>
    </row>
    <row r="685" spans="1:4" ht="15.6" x14ac:dyDescent="0.3">
      <c r="A685" s="31">
        <v>683</v>
      </c>
      <c r="B685" s="31" t="s">
        <v>62</v>
      </c>
      <c r="C685" s="31" t="s">
        <v>707</v>
      </c>
      <c r="D685" s="36">
        <v>4304263.5334000001</v>
      </c>
    </row>
    <row r="686" spans="1:4" ht="15.6" x14ac:dyDescent="0.3">
      <c r="A686" s="31">
        <v>684</v>
      </c>
      <c r="B686" s="31" t="s">
        <v>62</v>
      </c>
      <c r="C686" s="31" t="s">
        <v>708</v>
      </c>
      <c r="D686" s="36">
        <v>4105521.5696</v>
      </c>
    </row>
    <row r="687" spans="1:4" ht="15.6" x14ac:dyDescent="0.3">
      <c r="A687" s="31">
        <v>685</v>
      </c>
      <c r="B687" s="31" t="s">
        <v>62</v>
      </c>
      <c r="C687" s="31" t="s">
        <v>709</v>
      </c>
      <c r="D687" s="36">
        <v>4814384.8112000003</v>
      </c>
    </row>
    <row r="688" spans="1:4" ht="15.6" x14ac:dyDescent="0.3">
      <c r="A688" s="31">
        <v>686</v>
      </c>
      <c r="B688" s="31" t="s">
        <v>62</v>
      </c>
      <c r="C688" s="31" t="s">
        <v>710</v>
      </c>
      <c r="D688" s="36">
        <v>4287692.5153000001</v>
      </c>
    </row>
    <row r="689" spans="1:4" ht="15.6" x14ac:dyDescent="0.3">
      <c r="A689" s="31">
        <v>687</v>
      </c>
      <c r="B689" s="31" t="s">
        <v>62</v>
      </c>
      <c r="C689" s="31" t="s">
        <v>711</v>
      </c>
      <c r="D689" s="36">
        <v>4103689.5553000001</v>
      </c>
    </row>
    <row r="690" spans="1:4" ht="15.6" x14ac:dyDescent="0.3">
      <c r="A690" s="31">
        <v>688</v>
      </c>
      <c r="B690" s="31" t="s">
        <v>62</v>
      </c>
      <c r="C690" s="31" t="s">
        <v>712</v>
      </c>
      <c r="D690" s="36">
        <v>4871792.78</v>
      </c>
    </row>
    <row r="691" spans="1:4" ht="15.6" x14ac:dyDescent="0.3">
      <c r="A691" s="31">
        <v>689</v>
      </c>
      <c r="B691" s="31" t="s">
        <v>62</v>
      </c>
      <c r="C691" s="31" t="s">
        <v>713</v>
      </c>
      <c r="D691" s="36">
        <v>5966038.6432999996</v>
      </c>
    </row>
    <row r="692" spans="1:4" ht="15.6" x14ac:dyDescent="0.3">
      <c r="A692" s="31">
        <v>690</v>
      </c>
      <c r="B692" s="31" t="s">
        <v>62</v>
      </c>
      <c r="C692" s="31" t="s">
        <v>714</v>
      </c>
      <c r="D692" s="36">
        <v>4816641.2317000004</v>
      </c>
    </row>
    <row r="693" spans="1:4" ht="15.6" x14ac:dyDescent="0.3">
      <c r="A693" s="31">
        <v>691</v>
      </c>
      <c r="B693" s="31" t="s">
        <v>62</v>
      </c>
      <c r="C693" s="31" t="s">
        <v>715</v>
      </c>
      <c r="D693" s="36">
        <v>4860413.3283000002</v>
      </c>
    </row>
    <row r="694" spans="1:4" ht="15.6" x14ac:dyDescent="0.3">
      <c r="A694" s="31">
        <v>692</v>
      </c>
      <c r="B694" s="31" t="s">
        <v>62</v>
      </c>
      <c r="C694" s="31" t="s">
        <v>716</v>
      </c>
      <c r="D694" s="36">
        <v>3339321.0602000002</v>
      </c>
    </row>
    <row r="695" spans="1:4" ht="15.6" x14ac:dyDescent="0.3">
      <c r="A695" s="31">
        <v>693</v>
      </c>
      <c r="B695" s="31" t="s">
        <v>62</v>
      </c>
      <c r="C695" s="31" t="s">
        <v>717</v>
      </c>
      <c r="D695" s="36">
        <v>4109048.8283000002</v>
      </c>
    </row>
    <row r="696" spans="1:4" ht="15.6" x14ac:dyDescent="0.3">
      <c r="A696" s="31">
        <v>694</v>
      </c>
      <c r="B696" s="31" t="s">
        <v>62</v>
      </c>
      <c r="C696" s="31" t="s">
        <v>718</v>
      </c>
      <c r="D696" s="36">
        <v>3256826.3391999998</v>
      </c>
    </row>
    <row r="697" spans="1:4" ht="15.6" x14ac:dyDescent="0.3">
      <c r="A697" s="31">
        <v>695</v>
      </c>
      <c r="B697" s="31" t="s">
        <v>62</v>
      </c>
      <c r="C697" s="31" t="s">
        <v>719</v>
      </c>
      <c r="D697" s="36">
        <v>3522809.3884999999</v>
      </c>
    </row>
    <row r="698" spans="1:4" ht="15.6" x14ac:dyDescent="0.3">
      <c r="A698" s="31">
        <v>696</v>
      </c>
      <c r="B698" s="31" t="s">
        <v>62</v>
      </c>
      <c r="C698" s="31" t="s">
        <v>720</v>
      </c>
      <c r="D698" s="36">
        <v>3638420.9049999998</v>
      </c>
    </row>
    <row r="699" spans="1:4" ht="15.6" x14ac:dyDescent="0.3">
      <c r="A699" s="31">
        <v>697</v>
      </c>
      <c r="B699" s="31" t="s">
        <v>62</v>
      </c>
      <c r="C699" s="31" t="s">
        <v>721</v>
      </c>
      <c r="D699" s="36">
        <v>6757020.0371000003</v>
      </c>
    </row>
    <row r="700" spans="1:4" ht="15.6" x14ac:dyDescent="0.3">
      <c r="A700" s="31">
        <v>698</v>
      </c>
      <c r="B700" s="31" t="s">
        <v>62</v>
      </c>
      <c r="C700" s="31" t="s">
        <v>722</v>
      </c>
      <c r="D700" s="36">
        <v>3999386.7730999999</v>
      </c>
    </row>
    <row r="701" spans="1:4" ht="15.6" x14ac:dyDescent="0.3">
      <c r="A701" s="31">
        <v>699</v>
      </c>
      <c r="B701" s="31" t="s">
        <v>63</v>
      </c>
      <c r="C701" s="31" t="s">
        <v>723</v>
      </c>
      <c r="D701" s="36">
        <v>3747077.6019000001</v>
      </c>
    </row>
    <row r="702" spans="1:4" ht="15.6" x14ac:dyDescent="0.3">
      <c r="A702" s="31">
        <v>700</v>
      </c>
      <c r="B702" s="31" t="s">
        <v>63</v>
      </c>
      <c r="C702" s="31" t="s">
        <v>724</v>
      </c>
      <c r="D702" s="36">
        <v>4265429.87</v>
      </c>
    </row>
    <row r="703" spans="1:4" ht="15.6" x14ac:dyDescent="0.3">
      <c r="A703" s="31">
        <v>701</v>
      </c>
      <c r="B703" s="31" t="s">
        <v>63</v>
      </c>
      <c r="C703" s="31" t="s">
        <v>848</v>
      </c>
      <c r="D703" s="36">
        <v>4596709.7253</v>
      </c>
    </row>
    <row r="704" spans="1:4" ht="15.6" x14ac:dyDescent="0.3">
      <c r="A704" s="31">
        <v>702</v>
      </c>
      <c r="B704" s="31" t="s">
        <v>63</v>
      </c>
      <c r="C704" s="31" t="s">
        <v>725</v>
      </c>
      <c r="D704" s="36">
        <v>4990934.1912000002</v>
      </c>
    </row>
    <row r="705" spans="1:4" ht="15.6" x14ac:dyDescent="0.3">
      <c r="A705" s="31">
        <v>703</v>
      </c>
      <c r="B705" s="31" t="s">
        <v>63</v>
      </c>
      <c r="C705" s="31" t="s">
        <v>726</v>
      </c>
      <c r="D705" s="36">
        <v>4694996.3255000003</v>
      </c>
    </row>
    <row r="706" spans="1:4" ht="15.6" x14ac:dyDescent="0.3">
      <c r="A706" s="31">
        <v>704</v>
      </c>
      <c r="B706" s="31" t="s">
        <v>63</v>
      </c>
      <c r="C706" s="31" t="s">
        <v>727</v>
      </c>
      <c r="D706" s="36">
        <v>4254198.1012000004</v>
      </c>
    </row>
    <row r="707" spans="1:4" ht="15.6" x14ac:dyDescent="0.3">
      <c r="A707" s="31">
        <v>705</v>
      </c>
      <c r="B707" s="31" t="s">
        <v>63</v>
      </c>
      <c r="C707" s="31" t="s">
        <v>728</v>
      </c>
      <c r="D707" s="36">
        <v>4858901.2777000004</v>
      </c>
    </row>
    <row r="708" spans="1:4" ht="15.6" x14ac:dyDescent="0.3">
      <c r="A708" s="31">
        <v>706</v>
      </c>
      <c r="B708" s="31" t="s">
        <v>63</v>
      </c>
      <c r="C708" s="31" t="s">
        <v>729</v>
      </c>
      <c r="D708" s="36">
        <v>4146152.5537999999</v>
      </c>
    </row>
    <row r="709" spans="1:4" ht="15.6" x14ac:dyDescent="0.3">
      <c r="A709" s="31">
        <v>707</v>
      </c>
      <c r="B709" s="31" t="s">
        <v>63</v>
      </c>
      <c r="C709" s="31" t="s">
        <v>730</v>
      </c>
      <c r="D709" s="36">
        <v>4693135.8640999999</v>
      </c>
    </row>
    <row r="710" spans="1:4" ht="15.6" x14ac:dyDescent="0.3">
      <c r="A710" s="31">
        <v>708</v>
      </c>
      <c r="B710" s="31" t="s">
        <v>63</v>
      </c>
      <c r="C710" s="31" t="s">
        <v>731</v>
      </c>
      <c r="D710" s="36">
        <v>4237248.3009000001</v>
      </c>
    </row>
    <row r="711" spans="1:4" ht="15.6" x14ac:dyDescent="0.3">
      <c r="A711" s="31">
        <v>709</v>
      </c>
      <c r="B711" s="31" t="s">
        <v>63</v>
      </c>
      <c r="C711" s="31" t="s">
        <v>732</v>
      </c>
      <c r="D711" s="36">
        <v>3929230.5098999999</v>
      </c>
    </row>
    <row r="712" spans="1:4" ht="15.6" x14ac:dyDescent="0.3">
      <c r="A712" s="31">
        <v>710</v>
      </c>
      <c r="B712" s="31" t="s">
        <v>63</v>
      </c>
      <c r="C712" s="31" t="s">
        <v>733</v>
      </c>
      <c r="D712" s="36">
        <v>4678226.9885999998</v>
      </c>
    </row>
    <row r="713" spans="1:4" ht="15.6" x14ac:dyDescent="0.3">
      <c r="A713" s="31">
        <v>711</v>
      </c>
      <c r="B713" s="31" t="s">
        <v>63</v>
      </c>
      <c r="C713" s="31" t="s">
        <v>734</v>
      </c>
      <c r="D713" s="36">
        <v>4908404.1469999999</v>
      </c>
    </row>
    <row r="714" spans="1:4" ht="15.6" x14ac:dyDescent="0.3">
      <c r="A714" s="31">
        <v>712</v>
      </c>
      <c r="B714" s="31" t="s">
        <v>63</v>
      </c>
      <c r="C714" s="31" t="s">
        <v>735</v>
      </c>
      <c r="D714" s="36">
        <v>4422732.1672999999</v>
      </c>
    </row>
    <row r="715" spans="1:4" ht="15.6" x14ac:dyDescent="0.3">
      <c r="A715" s="31">
        <v>713</v>
      </c>
      <c r="B715" s="31" t="s">
        <v>63</v>
      </c>
      <c r="C715" s="31" t="s">
        <v>736</v>
      </c>
      <c r="D715" s="36">
        <v>3960285.7218999998</v>
      </c>
    </row>
    <row r="716" spans="1:4" ht="15.6" x14ac:dyDescent="0.3">
      <c r="A716" s="31">
        <v>714</v>
      </c>
      <c r="B716" s="31" t="s">
        <v>63</v>
      </c>
      <c r="C716" s="31" t="s">
        <v>737</v>
      </c>
      <c r="D716" s="36">
        <v>4400819.5617000004</v>
      </c>
    </row>
    <row r="717" spans="1:4" ht="15.6" x14ac:dyDescent="0.3">
      <c r="A717" s="31">
        <v>715</v>
      </c>
      <c r="B717" s="31" t="s">
        <v>63</v>
      </c>
      <c r="C717" s="31" t="s">
        <v>738</v>
      </c>
      <c r="D717" s="36">
        <v>4365267.5476000002</v>
      </c>
    </row>
    <row r="718" spans="1:4" ht="15.6" x14ac:dyDescent="0.3">
      <c r="A718" s="31">
        <v>716</v>
      </c>
      <c r="B718" s="31" t="s">
        <v>63</v>
      </c>
      <c r="C718" s="31" t="s">
        <v>739</v>
      </c>
      <c r="D718" s="36">
        <v>4887862.1509999996</v>
      </c>
    </row>
    <row r="719" spans="1:4" ht="15.6" x14ac:dyDescent="0.3">
      <c r="A719" s="31">
        <v>717</v>
      </c>
      <c r="B719" s="31" t="s">
        <v>63</v>
      </c>
      <c r="C719" s="31" t="s">
        <v>740</v>
      </c>
      <c r="D719" s="36">
        <v>4506411.9219000004</v>
      </c>
    </row>
    <row r="720" spans="1:4" ht="15.6" x14ac:dyDescent="0.3">
      <c r="A720" s="31">
        <v>718</v>
      </c>
      <c r="B720" s="31" t="s">
        <v>63</v>
      </c>
      <c r="C720" s="31" t="s">
        <v>741</v>
      </c>
      <c r="D720" s="36">
        <v>4100900.6014999999</v>
      </c>
    </row>
    <row r="721" spans="1:4" ht="15.6" x14ac:dyDescent="0.3">
      <c r="A721" s="31">
        <v>719</v>
      </c>
      <c r="B721" s="31" t="s">
        <v>63</v>
      </c>
      <c r="C721" s="31" t="s">
        <v>742</v>
      </c>
      <c r="D721" s="36">
        <v>4227397.5581999999</v>
      </c>
    </row>
    <row r="722" spans="1:4" ht="15.6" x14ac:dyDescent="0.3">
      <c r="A722" s="31">
        <v>720</v>
      </c>
      <c r="B722" s="31" t="s">
        <v>63</v>
      </c>
      <c r="C722" s="31" t="s">
        <v>743</v>
      </c>
      <c r="D722" s="36">
        <v>4067413.3250000002</v>
      </c>
    </row>
    <row r="723" spans="1:4" ht="15.6" x14ac:dyDescent="0.3">
      <c r="A723" s="31">
        <v>721</v>
      </c>
      <c r="B723" s="31" t="s">
        <v>63</v>
      </c>
      <c r="C723" s="31" t="s">
        <v>744</v>
      </c>
      <c r="D723" s="36">
        <v>3813199.0968999998</v>
      </c>
    </row>
    <row r="724" spans="1:4" ht="15.6" x14ac:dyDescent="0.3">
      <c r="A724" s="31">
        <v>722</v>
      </c>
      <c r="B724" s="31" t="s">
        <v>64</v>
      </c>
      <c r="C724" s="31" t="s">
        <v>745</v>
      </c>
      <c r="D724" s="36">
        <v>3784876.4963000002</v>
      </c>
    </row>
    <row r="725" spans="1:4" ht="15.6" x14ac:dyDescent="0.3">
      <c r="A725" s="31">
        <v>723</v>
      </c>
      <c r="B725" s="31" t="s">
        <v>64</v>
      </c>
      <c r="C725" s="31" t="s">
        <v>746</v>
      </c>
      <c r="D725" s="36">
        <v>6476795.2989999996</v>
      </c>
    </row>
    <row r="726" spans="1:4" ht="15.6" x14ac:dyDescent="0.3">
      <c r="A726" s="31">
        <v>724</v>
      </c>
      <c r="B726" s="31" t="s">
        <v>64</v>
      </c>
      <c r="C726" s="31" t="s">
        <v>747</v>
      </c>
      <c r="D726" s="36">
        <v>4448366.9874</v>
      </c>
    </row>
    <row r="727" spans="1:4" ht="15.6" x14ac:dyDescent="0.3">
      <c r="A727" s="31">
        <v>725</v>
      </c>
      <c r="B727" s="31" t="s">
        <v>64</v>
      </c>
      <c r="C727" s="31" t="s">
        <v>748</v>
      </c>
      <c r="D727" s="36">
        <v>5311376.7856000001</v>
      </c>
    </row>
    <row r="728" spans="1:4" ht="15.6" x14ac:dyDescent="0.3">
      <c r="A728" s="31">
        <v>726</v>
      </c>
      <c r="B728" s="31" t="s">
        <v>64</v>
      </c>
      <c r="C728" s="31" t="s">
        <v>749</v>
      </c>
      <c r="D728" s="36">
        <v>5738121.8333000001</v>
      </c>
    </row>
    <row r="729" spans="1:4" ht="15.6" x14ac:dyDescent="0.3">
      <c r="A729" s="31">
        <v>727</v>
      </c>
      <c r="B729" s="31" t="s">
        <v>64</v>
      </c>
      <c r="C729" s="31" t="s">
        <v>750</v>
      </c>
      <c r="D729" s="36">
        <v>3975086.6033000001</v>
      </c>
    </row>
    <row r="730" spans="1:4" ht="15.6" x14ac:dyDescent="0.3">
      <c r="A730" s="31">
        <v>728</v>
      </c>
      <c r="B730" s="31" t="s">
        <v>64</v>
      </c>
      <c r="C730" s="31" t="s">
        <v>751</v>
      </c>
      <c r="D730" s="36">
        <v>3823350.0148999998</v>
      </c>
    </row>
    <row r="731" spans="1:4" ht="15.6" x14ac:dyDescent="0.3">
      <c r="A731" s="31">
        <v>729</v>
      </c>
      <c r="B731" s="31" t="s">
        <v>64</v>
      </c>
      <c r="C731" s="31" t="s">
        <v>752</v>
      </c>
      <c r="D731" s="36">
        <v>5934362.1002000002</v>
      </c>
    </row>
    <row r="732" spans="1:4" ht="15.6" x14ac:dyDescent="0.3">
      <c r="A732" s="31">
        <v>730</v>
      </c>
      <c r="B732" s="31" t="s">
        <v>64</v>
      </c>
      <c r="C732" s="31" t="s">
        <v>753</v>
      </c>
      <c r="D732" s="36">
        <v>4224312.0163000003</v>
      </c>
    </row>
    <row r="733" spans="1:4" ht="15.6" x14ac:dyDescent="0.3">
      <c r="A733" s="31">
        <v>731</v>
      </c>
      <c r="B733" s="31" t="s">
        <v>64</v>
      </c>
      <c r="C733" s="31" t="s">
        <v>754</v>
      </c>
      <c r="D733" s="36">
        <v>3900297.6332</v>
      </c>
    </row>
    <row r="734" spans="1:4" ht="15.6" x14ac:dyDescent="0.3">
      <c r="A734" s="31">
        <v>732</v>
      </c>
      <c r="B734" s="31" t="s">
        <v>64</v>
      </c>
      <c r="C734" s="31" t="s">
        <v>755</v>
      </c>
      <c r="D734" s="36">
        <v>5820484.4568999996</v>
      </c>
    </row>
    <row r="735" spans="1:4" ht="15.6" x14ac:dyDescent="0.3">
      <c r="A735" s="31">
        <v>733</v>
      </c>
      <c r="B735" s="31" t="s">
        <v>64</v>
      </c>
      <c r="C735" s="31" t="s">
        <v>756</v>
      </c>
      <c r="D735" s="36">
        <v>4607101.6223999998</v>
      </c>
    </row>
    <row r="736" spans="1:4" ht="15.6" x14ac:dyDescent="0.3">
      <c r="A736" s="31">
        <v>734</v>
      </c>
      <c r="B736" s="31" t="s">
        <v>64</v>
      </c>
      <c r="C736" s="31" t="s">
        <v>757</v>
      </c>
      <c r="D736" s="36">
        <v>3959742.3785999999</v>
      </c>
    </row>
    <row r="737" spans="1:4" ht="15.6" x14ac:dyDescent="0.3">
      <c r="A737" s="31">
        <v>735</v>
      </c>
      <c r="B737" s="31" t="s">
        <v>64</v>
      </c>
      <c r="C737" s="31" t="s">
        <v>758</v>
      </c>
      <c r="D737" s="36">
        <v>5671768.5842000004</v>
      </c>
    </row>
    <row r="738" spans="1:4" ht="15.6" x14ac:dyDescent="0.3">
      <c r="A738" s="31">
        <v>736</v>
      </c>
      <c r="B738" s="31" t="s">
        <v>64</v>
      </c>
      <c r="C738" s="31" t="s">
        <v>759</v>
      </c>
      <c r="D738" s="36">
        <v>3759890.7995000002</v>
      </c>
    </row>
    <row r="739" spans="1:4" ht="15.6" x14ac:dyDescent="0.3">
      <c r="A739" s="31">
        <v>737</v>
      </c>
      <c r="B739" s="31" t="s">
        <v>64</v>
      </c>
      <c r="C739" s="31" t="s">
        <v>760</v>
      </c>
      <c r="D739" s="36">
        <v>4078728.3292</v>
      </c>
    </row>
    <row r="740" spans="1:4" ht="15.6" x14ac:dyDescent="0.3">
      <c r="A740" s="31">
        <v>738</v>
      </c>
      <c r="B740" s="31" t="s">
        <v>65</v>
      </c>
      <c r="C740" s="31" t="s">
        <v>761</v>
      </c>
      <c r="D740" s="36">
        <v>4215123.1825999999</v>
      </c>
    </row>
    <row r="741" spans="1:4" ht="15.6" x14ac:dyDescent="0.3">
      <c r="A741" s="31">
        <v>739</v>
      </c>
      <c r="B741" s="31" t="s">
        <v>65</v>
      </c>
      <c r="C741" s="31" t="s">
        <v>762</v>
      </c>
      <c r="D741" s="36">
        <v>4664451.1128000002</v>
      </c>
    </row>
    <row r="742" spans="1:4" ht="15.6" x14ac:dyDescent="0.3">
      <c r="A742" s="31">
        <v>740</v>
      </c>
      <c r="B742" s="31" t="s">
        <v>65</v>
      </c>
      <c r="C742" s="31" t="s">
        <v>763</v>
      </c>
      <c r="D742" s="36">
        <v>3905497.8207</v>
      </c>
    </row>
    <row r="743" spans="1:4" ht="15.6" x14ac:dyDescent="0.3">
      <c r="A743" s="31">
        <v>741</v>
      </c>
      <c r="B743" s="31" t="s">
        <v>65</v>
      </c>
      <c r="C743" s="31" t="s">
        <v>764</v>
      </c>
      <c r="D743" s="36">
        <v>4372733.6869000001</v>
      </c>
    </row>
    <row r="744" spans="1:4" ht="15.6" x14ac:dyDescent="0.3">
      <c r="A744" s="31">
        <v>742</v>
      </c>
      <c r="B744" s="31" t="s">
        <v>65</v>
      </c>
      <c r="C744" s="31" t="s">
        <v>765</v>
      </c>
      <c r="D744" s="36">
        <v>6133093.5119000003</v>
      </c>
    </row>
    <row r="745" spans="1:4" ht="15.6" x14ac:dyDescent="0.3">
      <c r="A745" s="31">
        <v>743</v>
      </c>
      <c r="B745" s="31" t="s">
        <v>65</v>
      </c>
      <c r="C745" s="31" t="s">
        <v>766</v>
      </c>
      <c r="D745" s="36">
        <v>5082750.4804999996</v>
      </c>
    </row>
    <row r="746" spans="1:4" ht="15.6" x14ac:dyDescent="0.3">
      <c r="A746" s="31">
        <v>744</v>
      </c>
      <c r="B746" s="31" t="s">
        <v>65</v>
      </c>
      <c r="C746" s="31" t="s">
        <v>767</v>
      </c>
      <c r="D746" s="36">
        <v>4679536.7862999998</v>
      </c>
    </row>
    <row r="747" spans="1:4" ht="15.6" x14ac:dyDescent="0.3">
      <c r="A747" s="31">
        <v>745</v>
      </c>
      <c r="B747" s="31" t="s">
        <v>65</v>
      </c>
      <c r="C747" s="31" t="s">
        <v>768</v>
      </c>
      <c r="D747" s="36">
        <v>4065557.6315000001</v>
      </c>
    </row>
    <row r="748" spans="1:4" ht="15.6" x14ac:dyDescent="0.3">
      <c r="A748" s="31">
        <v>746</v>
      </c>
      <c r="B748" s="31" t="s">
        <v>65</v>
      </c>
      <c r="C748" s="31" t="s">
        <v>769</v>
      </c>
      <c r="D748" s="36">
        <v>5361819.9913999997</v>
      </c>
    </row>
    <row r="749" spans="1:4" ht="15.6" x14ac:dyDescent="0.3">
      <c r="A749" s="31">
        <v>747</v>
      </c>
      <c r="B749" s="31" t="s">
        <v>65</v>
      </c>
      <c r="C749" s="31" t="s">
        <v>770</v>
      </c>
      <c r="D749" s="36">
        <v>3781448.1667999998</v>
      </c>
    </row>
    <row r="750" spans="1:4" ht="15.6" x14ac:dyDescent="0.3">
      <c r="A750" s="31">
        <v>748</v>
      </c>
      <c r="B750" s="31" t="s">
        <v>65</v>
      </c>
      <c r="C750" s="31" t="s">
        <v>771</v>
      </c>
      <c r="D750" s="36">
        <v>3622026.1195</v>
      </c>
    </row>
    <row r="751" spans="1:4" ht="15.6" x14ac:dyDescent="0.3">
      <c r="A751" s="31">
        <v>749</v>
      </c>
      <c r="B751" s="31" t="s">
        <v>65</v>
      </c>
      <c r="C751" s="31" t="s">
        <v>772</v>
      </c>
      <c r="D751" s="36">
        <v>3883365.9043000001</v>
      </c>
    </row>
    <row r="752" spans="1:4" ht="15.6" x14ac:dyDescent="0.3">
      <c r="A752" s="31">
        <v>750</v>
      </c>
      <c r="B752" s="31" t="s">
        <v>65</v>
      </c>
      <c r="C752" s="31" t="s">
        <v>773</v>
      </c>
      <c r="D752" s="36">
        <v>4223619.7188999997</v>
      </c>
    </row>
    <row r="753" spans="1:4" ht="15.6" x14ac:dyDescent="0.3">
      <c r="A753" s="31">
        <v>751</v>
      </c>
      <c r="B753" s="31" t="s">
        <v>65</v>
      </c>
      <c r="C753" s="31" t="s">
        <v>774</v>
      </c>
      <c r="D753" s="36">
        <v>4647613.0274</v>
      </c>
    </row>
    <row r="754" spans="1:4" ht="15.6" x14ac:dyDescent="0.3">
      <c r="A754" s="31">
        <v>752</v>
      </c>
      <c r="B754" s="31" t="s">
        <v>65</v>
      </c>
      <c r="C754" s="31" t="s">
        <v>775</v>
      </c>
      <c r="D754" s="36">
        <v>4310614.5992999999</v>
      </c>
    </row>
    <row r="755" spans="1:4" ht="15.6" x14ac:dyDescent="0.3">
      <c r="A755" s="31">
        <v>753</v>
      </c>
      <c r="B755" s="31" t="s">
        <v>65</v>
      </c>
      <c r="C755" s="31" t="s">
        <v>776</v>
      </c>
      <c r="D755" s="36">
        <v>4492399.2224000003</v>
      </c>
    </row>
    <row r="756" spans="1:4" ht="15.6" x14ac:dyDescent="0.3">
      <c r="A756" s="31">
        <v>754</v>
      </c>
      <c r="B756" s="31" t="s">
        <v>65</v>
      </c>
      <c r="C756" s="31" t="s">
        <v>777</v>
      </c>
      <c r="D756" s="36">
        <v>4481723.7103000004</v>
      </c>
    </row>
    <row r="757" spans="1:4" ht="15.6" x14ac:dyDescent="0.3">
      <c r="A757" s="31">
        <v>755</v>
      </c>
      <c r="B757" s="31" t="s">
        <v>66</v>
      </c>
      <c r="C757" s="31" t="s">
        <v>778</v>
      </c>
      <c r="D757" s="36">
        <v>4218513.9687000001</v>
      </c>
    </row>
    <row r="758" spans="1:4" ht="15.6" x14ac:dyDescent="0.3">
      <c r="A758" s="31">
        <v>756</v>
      </c>
      <c r="B758" s="31" t="s">
        <v>66</v>
      </c>
      <c r="C758" s="31" t="s">
        <v>779</v>
      </c>
      <c r="D758" s="36">
        <v>4084575.8698</v>
      </c>
    </row>
    <row r="759" spans="1:4" ht="15.6" x14ac:dyDescent="0.3">
      <c r="A759" s="31">
        <v>757</v>
      </c>
      <c r="B759" s="31" t="s">
        <v>66</v>
      </c>
      <c r="C759" s="31" t="s">
        <v>780</v>
      </c>
      <c r="D759" s="36">
        <v>4820468.5694000004</v>
      </c>
    </row>
    <row r="760" spans="1:4" ht="15.6" x14ac:dyDescent="0.3">
      <c r="A760" s="31">
        <v>758</v>
      </c>
      <c r="B760" s="31" t="s">
        <v>66</v>
      </c>
      <c r="C760" s="31" t="s">
        <v>781</v>
      </c>
      <c r="D760" s="36">
        <v>5320391.0012999997</v>
      </c>
    </row>
    <row r="761" spans="1:4" ht="15.6" x14ac:dyDescent="0.3">
      <c r="A761" s="31">
        <v>759</v>
      </c>
      <c r="B761" s="31" t="s">
        <v>66</v>
      </c>
      <c r="C761" s="31" t="s">
        <v>782</v>
      </c>
      <c r="D761" s="36">
        <v>4630833.3634000001</v>
      </c>
    </row>
    <row r="762" spans="1:4" ht="15.6" x14ac:dyDescent="0.3">
      <c r="A762" s="31">
        <v>760</v>
      </c>
      <c r="B762" s="31" t="s">
        <v>66</v>
      </c>
      <c r="C762" s="31" t="s">
        <v>783</v>
      </c>
      <c r="D762" s="36">
        <v>6430178.9408999998</v>
      </c>
    </row>
    <row r="763" spans="1:4" ht="15.6" x14ac:dyDescent="0.3">
      <c r="A763" s="31">
        <v>761</v>
      </c>
      <c r="B763" s="31" t="s">
        <v>66</v>
      </c>
      <c r="C763" s="31" t="s">
        <v>784</v>
      </c>
      <c r="D763" s="36">
        <v>4883441.9379000003</v>
      </c>
    </row>
    <row r="764" spans="1:4" ht="15.6" x14ac:dyDescent="0.3">
      <c r="A764" s="31">
        <v>762</v>
      </c>
      <c r="B764" s="31" t="s">
        <v>66</v>
      </c>
      <c r="C764" s="31" t="s">
        <v>394</v>
      </c>
      <c r="D764" s="36">
        <v>4430611.5018999996</v>
      </c>
    </row>
    <row r="765" spans="1:4" ht="15.6" x14ac:dyDescent="0.3">
      <c r="A765" s="31">
        <v>763</v>
      </c>
      <c r="B765" s="31" t="s">
        <v>66</v>
      </c>
      <c r="C765" s="31" t="s">
        <v>785</v>
      </c>
      <c r="D765" s="36">
        <v>4789616.3267999999</v>
      </c>
    </row>
    <row r="766" spans="1:4" ht="15.6" x14ac:dyDescent="0.3">
      <c r="A766" s="31">
        <v>764</v>
      </c>
      <c r="B766" s="31" t="s">
        <v>66</v>
      </c>
      <c r="C766" s="31" t="s">
        <v>786</v>
      </c>
      <c r="D766" s="36">
        <v>6321902.9425999997</v>
      </c>
    </row>
    <row r="767" spans="1:4" ht="15.6" x14ac:dyDescent="0.3">
      <c r="A767" s="31">
        <v>765</v>
      </c>
      <c r="B767" s="31" t="s">
        <v>66</v>
      </c>
      <c r="C767" s="31" t="s">
        <v>787</v>
      </c>
      <c r="D767" s="36">
        <v>3947269.5518999998</v>
      </c>
    </row>
    <row r="768" spans="1:4" ht="15.6" x14ac:dyDescent="0.3">
      <c r="A768" s="31">
        <v>766</v>
      </c>
      <c r="B768" s="31" t="s">
        <v>66</v>
      </c>
      <c r="C768" s="31" t="s">
        <v>788</v>
      </c>
      <c r="D768" s="36">
        <v>4559161.5754000004</v>
      </c>
    </row>
    <row r="769" spans="1:4" ht="15.6" x14ac:dyDescent="0.3">
      <c r="A769" s="31">
        <v>767</v>
      </c>
      <c r="B769" s="31" t="s">
        <v>66</v>
      </c>
      <c r="C769" s="31" t="s">
        <v>789</v>
      </c>
      <c r="D769" s="36">
        <v>4830281.8108999999</v>
      </c>
    </row>
    <row r="770" spans="1:4" ht="15.6" x14ac:dyDescent="0.3">
      <c r="A770" s="31">
        <v>768</v>
      </c>
      <c r="B770" s="31" t="s">
        <v>66</v>
      </c>
      <c r="C770" s="31" t="s">
        <v>790</v>
      </c>
      <c r="D770" s="36">
        <v>5334596.9929</v>
      </c>
    </row>
    <row r="771" spans="1:4" ht="15.6" x14ac:dyDescent="0.3">
      <c r="A771" s="31">
        <v>769</v>
      </c>
      <c r="B771" s="31" t="s">
        <v>67</v>
      </c>
      <c r="C771" s="31" t="s">
        <v>791</v>
      </c>
      <c r="D771" s="36">
        <v>3523878.7991999998</v>
      </c>
    </row>
    <row r="772" spans="1:4" ht="15.6" x14ac:dyDescent="0.3">
      <c r="A772" s="31">
        <v>770</v>
      </c>
      <c r="B772" s="31" t="s">
        <v>67</v>
      </c>
      <c r="C772" s="31" t="s">
        <v>792</v>
      </c>
      <c r="D772" s="36">
        <v>8995628.5018000007</v>
      </c>
    </row>
    <row r="773" spans="1:4" ht="15.6" x14ac:dyDescent="0.3">
      <c r="A773" s="31">
        <v>771</v>
      </c>
      <c r="B773" s="31" t="s">
        <v>67</v>
      </c>
      <c r="C773" s="31" t="s">
        <v>793</v>
      </c>
      <c r="D773" s="36">
        <v>5066991.5363999996</v>
      </c>
    </row>
    <row r="774" spans="1:4" ht="15.6" x14ac:dyDescent="0.3">
      <c r="A774" s="31">
        <v>772</v>
      </c>
      <c r="B774" s="31" t="s">
        <v>67</v>
      </c>
      <c r="C774" s="31" t="s">
        <v>794</v>
      </c>
      <c r="D774" s="36">
        <v>4342478.9227</v>
      </c>
    </row>
    <row r="775" spans="1:4" ht="15.6" x14ac:dyDescent="0.3">
      <c r="A775" s="31">
        <v>773</v>
      </c>
      <c r="B775" s="31" t="s">
        <v>67</v>
      </c>
      <c r="C775" s="31" t="s">
        <v>795</v>
      </c>
      <c r="D775" s="36">
        <v>4126093.3609000002</v>
      </c>
    </row>
    <row r="776" spans="1:4" ht="15.6" x14ac:dyDescent="0.3">
      <c r="A776" s="31">
        <v>774</v>
      </c>
      <c r="B776" s="31" t="s">
        <v>67</v>
      </c>
      <c r="C776" s="31" t="s">
        <v>796</v>
      </c>
      <c r="D776" s="36">
        <v>4244256.2220999999</v>
      </c>
    </row>
    <row r="777" spans="1:4" ht="15.6" x14ac:dyDescent="0.3">
      <c r="A777" s="31"/>
      <c r="B777" s="137" t="s">
        <v>14</v>
      </c>
      <c r="C777" s="139"/>
      <c r="D777" s="68">
        <f>SUM(D3:D776)</f>
        <v>3334689331.6937008</v>
      </c>
    </row>
  </sheetData>
  <mergeCells count="1">
    <mergeCell ref="B777:C7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to Individual LGCS</vt:lpstr>
      <vt:lpstr>acctmonth</vt:lpstr>
      <vt:lpstr>previuosmonth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2022-08-22T11:54:07Z</cp:lastPrinted>
  <dcterms:created xsi:type="dcterms:W3CDTF">2003-11-12T08:54:16Z</dcterms:created>
  <dcterms:modified xsi:type="dcterms:W3CDTF">2022-09-30T14:44:04Z</dcterms:modified>
</cp:coreProperties>
</file>